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105" windowWidth="23595" windowHeight="9015"/>
  </bookViews>
  <sheets>
    <sheet name="BOLVALOR" sheetId="1" r:id="rId1"/>
  </sheets>
  <definedNames>
    <definedName name="_Regression_Int" localSheetId="0" hidden="1">1</definedName>
    <definedName name="_xlnm.Print_Area" localSheetId="0">BOLVALOR!$B$6:$H$24</definedName>
  </definedNames>
  <calcPr calcId="145621"/>
</workbook>
</file>

<file path=xl/calcChain.xml><?xml version="1.0" encoding="utf-8"?>
<calcChain xmlns="http://schemas.openxmlformats.org/spreadsheetml/2006/main">
  <c r="AC18" i="1" l="1"/>
  <c r="AC11" i="1"/>
  <c r="AB18" i="1" l="1"/>
  <c r="AB21" i="1"/>
  <c r="AB14" i="1"/>
  <c r="AB11" i="1"/>
  <c r="AA18" i="1" l="1"/>
  <c r="AA11" i="1"/>
  <c r="Z18" i="1"/>
  <c r="Z15" i="1"/>
  <c r="Z11" i="1"/>
  <c r="Y17" i="1"/>
  <c r="Y18" i="1"/>
  <c r="Y19" i="1"/>
  <c r="X17" i="1"/>
  <c r="X15" i="1"/>
  <c r="X18" i="1"/>
  <c r="X11" i="1"/>
  <c r="X19" i="1"/>
  <c r="X14" i="1"/>
  <c r="W18" i="1"/>
  <c r="W17" i="1"/>
  <c r="W15" i="1"/>
  <c r="W14" i="1"/>
  <c r="W11" i="1"/>
  <c r="W19" i="1"/>
  <c r="V13" i="1"/>
  <c r="V11" i="1"/>
  <c r="V18" i="1"/>
  <c r="V19" i="1"/>
  <c r="V17" i="1"/>
  <c r="V20" i="1"/>
  <c r="U20" i="1"/>
  <c r="U15" i="1"/>
  <c r="U18" i="1"/>
  <c r="U11" i="1"/>
  <c r="T11" i="1"/>
  <c r="R11" i="1"/>
  <c r="S11" i="1"/>
  <c r="Y11" i="1"/>
</calcChain>
</file>

<file path=xl/sharedStrings.xml><?xml version="1.0" encoding="utf-8"?>
<sst xmlns="http://schemas.openxmlformats.org/spreadsheetml/2006/main" count="25" uniqueCount="25">
  <si>
    <t xml:space="preserve">  Agroindustria</t>
  </si>
  <si>
    <t xml:space="preserve">  Industria</t>
  </si>
  <si>
    <t xml:space="preserve">  Petróleo</t>
  </si>
  <si>
    <t xml:space="preserve">  Electricidad</t>
  </si>
  <si>
    <t xml:space="preserve">  Transporte</t>
  </si>
  <si>
    <t xml:space="preserve">  Servicios</t>
  </si>
  <si>
    <t xml:space="preserve">  Banca</t>
  </si>
  <si>
    <t xml:space="preserve">  Seguros</t>
  </si>
  <si>
    <t xml:space="preserve">  Servicios Financieros</t>
  </si>
  <si>
    <t>ACTIVIDAD ECONÓMICA</t>
  </si>
  <si>
    <t xml:space="preserve">(En dólares estadounidenses) </t>
  </si>
  <si>
    <t xml:space="preserve">  Sector Fondos Financieros</t>
  </si>
  <si>
    <t>Cuadro Nº 7.11.03</t>
  </si>
  <si>
    <r>
      <t xml:space="preserve">2019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</si>
  <si>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2018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</si>
  <si>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</si>
  <si>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2016 </t>
    </r>
    <r>
      <rPr>
        <b/>
        <vertAlign val="superscript"/>
        <sz val="10"/>
        <color theme="0"/>
        <rFont val="Arial"/>
        <family val="2"/>
      </rPr>
      <t>(2)</t>
    </r>
  </si>
  <si>
    <t>Fuente: Bolsa Boliviana de Valores</t>
  </si>
  <si>
    <t xml:space="preserve">            Instituto Nacional de Estadística</t>
  </si>
  <si>
    <r>
      <rPr>
        <vertAlign val="superscript"/>
        <sz val="10"/>
        <color indexed="18"/>
        <rFont val="Arial"/>
        <family val="2"/>
      </rPr>
      <t xml:space="preserve">     </t>
    </r>
    <r>
      <rPr>
        <vertAlign val="superscript"/>
        <sz val="10"/>
        <rFont val="Arial"/>
        <family val="2"/>
      </rP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Acciones Ordinarias.</t>
    </r>
  </si>
  <si>
    <r>
      <rPr>
        <vertAlign val="superscript"/>
        <sz val="10"/>
        <color indexed="18"/>
        <rFont val="Arial"/>
        <family val="2"/>
      </rPr>
      <t xml:space="preserve">     </t>
    </r>
    <r>
      <rPr>
        <vertAlign val="superscript"/>
        <sz val="10"/>
        <rFont val="Arial"/>
        <family val="2"/>
      </rPr>
      <t xml:space="preserve">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Ruedo y Mercado Electrónico.</t>
    </r>
  </si>
  <si>
    <r>
      <t xml:space="preserve">RENTA VARIABLE (RUEDO) </t>
    </r>
    <r>
      <rPr>
        <b/>
        <vertAlign val="superscript"/>
        <sz val="10"/>
        <rFont val="Arial"/>
        <family val="2"/>
      </rPr>
      <t>(1)</t>
    </r>
  </si>
  <si>
    <t xml:space="preserve">  Agencias de Bolsa</t>
  </si>
  <si>
    <t xml:space="preserve">  Sociedades Administradoras de Fondos de Inversión</t>
  </si>
  <si>
    <t>BOLIVIA: TRANSACCIONES EN LA BOLSA BOLIVIANA DE VALORES, SEGÚN ACTIVIDAD ECONÓMICA,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</si>
</sst>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23" x14ac:knownFonts="1">
    <font>
      <sz val="12"/>
      <name val="Courier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sz val="12"/>
      <name val="Arial"/>
      <family val="2"/>
    </font>
    <font>
      <sz val="12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3" fillId="0" borderId="0">
      <protection locked="0"/>
    </xf>
    <xf numFmtId="165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6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4" fontId="2" fillId="0" borderId="0" applyFont="0" applyFill="0" applyBorder="0" applyAlignment="0" applyProtection="0"/>
    <xf numFmtId="167" fontId="3" fillId="0" borderId="0">
      <protection locked="0"/>
    </xf>
    <xf numFmtId="0" fontId="3" fillId="0" borderId="1">
      <protection locked="0"/>
    </xf>
    <xf numFmtId="0" fontId="2" fillId="0" borderId="0"/>
  </cellStyleXfs>
  <cellXfs count="29">
    <xf numFmtId="0" fontId="0" fillId="0" borderId="0" xfId="0"/>
    <xf numFmtId="3" fontId="7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/>
    <xf numFmtId="3" fontId="1" fillId="0" borderId="0" xfId="0" applyNumberFormat="1" applyFont="1" applyFill="1"/>
    <xf numFmtId="0" fontId="0" fillId="0" borderId="0" xfId="0" applyFill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3" fontId="7" fillId="0" borderId="0" xfId="0" applyNumberFormat="1" applyFont="1" applyFill="1" applyBorder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3" fontId="6" fillId="0" borderId="0" xfId="0" applyNumberFormat="1" applyFont="1" applyFill="1" applyBorder="1" applyAlignment="1" applyProtection="1"/>
    <xf numFmtId="3" fontId="8" fillId="0" borderId="0" xfId="0" applyNumberFormat="1" applyFont="1" applyFill="1" applyBorder="1"/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11" fillId="0" borderId="0" xfId="0" applyNumberFormat="1" applyFont="1" applyFill="1"/>
    <xf numFmtId="0" fontId="13" fillId="0" borderId="0" xfId="17" applyFont="1" applyAlignment="1">
      <alignment vertical="center"/>
    </xf>
    <xf numFmtId="0" fontId="14" fillId="0" borderId="0" xfId="17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0" fontId="19" fillId="0" borderId="4" xfId="17" applyFont="1" applyBorder="1" applyAlignment="1">
      <alignment horizontal="left" indent="1"/>
    </xf>
    <xf numFmtId="3" fontId="19" fillId="3" borderId="5" xfId="14" applyNumberFormat="1" applyFont="1" applyFill="1" applyBorder="1" applyAlignment="1">
      <alignment horizontal="right"/>
    </xf>
    <xf numFmtId="3" fontId="19" fillId="3" borderId="6" xfId="14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left" indent="1"/>
    </xf>
    <xf numFmtId="3" fontId="20" fillId="4" borderId="5" xfId="0" applyNumberFormat="1" applyFont="1" applyFill="1" applyBorder="1" applyAlignment="1">
      <alignment horizontal="right"/>
    </xf>
    <xf numFmtId="3" fontId="20" fillId="4" borderId="6" xfId="0" applyNumberFormat="1" applyFont="1" applyFill="1" applyBorder="1" applyAlignment="1">
      <alignment horizontal="right"/>
    </xf>
    <xf numFmtId="0" fontId="21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C37"/>
  <sheetViews>
    <sheetView showGridLines="0" showZeros="0" tabSelected="1" zoomScaleNormal="75" workbookViewId="0">
      <selection activeCell="AB18" sqref="AB18"/>
    </sheetView>
  </sheetViews>
  <sheetFormatPr baseColWidth="10" defaultColWidth="9.77734375" defaultRowHeight="12.75" customHeight="1" x14ac:dyDescent="0.2"/>
  <cols>
    <col min="1" max="1" width="3" style="4" customWidth="1"/>
    <col min="2" max="2" width="37.109375" style="4" customWidth="1"/>
    <col min="3" max="10" width="10.33203125" style="4" hidden="1" customWidth="1"/>
    <col min="11" max="11" width="10.33203125" style="11" hidden="1" customWidth="1"/>
    <col min="12" max="18" width="10.33203125" style="4" hidden="1" customWidth="1"/>
    <col min="19" max="19" width="0" style="4" hidden="1" customWidth="1"/>
    <col min="20" max="16384" width="9.77734375" style="4"/>
  </cols>
  <sheetData>
    <row r="6" spans="2:29" ht="12.75" customHeight="1" x14ac:dyDescent="0.2">
      <c r="B6" s="18" t="s">
        <v>12</v>
      </c>
      <c r="C6" s="3"/>
      <c r="D6" s="3"/>
      <c r="E6" s="3"/>
      <c r="F6" s="3"/>
      <c r="G6" s="3"/>
      <c r="H6" s="3"/>
      <c r="I6" s="3"/>
      <c r="J6" s="3"/>
      <c r="Z6" s="8"/>
    </row>
    <row r="7" spans="2:29" ht="12.75" customHeight="1" x14ac:dyDescent="0.2">
      <c r="B7" s="18" t="s">
        <v>24</v>
      </c>
      <c r="C7" s="3"/>
      <c r="D7" s="3"/>
      <c r="E7" s="3"/>
      <c r="F7" s="3"/>
      <c r="G7" s="3"/>
      <c r="H7" s="3"/>
      <c r="I7" s="3"/>
      <c r="J7" s="3"/>
      <c r="K7" s="3"/>
      <c r="U7" s="13"/>
    </row>
    <row r="8" spans="2:29" ht="12.75" customHeight="1" x14ac:dyDescent="0.2">
      <c r="B8" s="19" t="s">
        <v>10</v>
      </c>
      <c r="C8" s="8"/>
      <c r="D8" s="8"/>
      <c r="E8" s="8"/>
      <c r="F8" s="8"/>
      <c r="G8" s="8"/>
      <c r="H8" s="8"/>
      <c r="I8" s="8"/>
      <c r="J8" s="8"/>
      <c r="K8" s="8"/>
    </row>
    <row r="9" spans="2:29" s="6" customFormat="1" ht="24" customHeight="1" x14ac:dyDescent="0.2">
      <c r="B9" s="20" t="s">
        <v>9</v>
      </c>
      <c r="C9" s="21">
        <v>1995</v>
      </c>
      <c r="D9" s="21">
        <v>1996</v>
      </c>
      <c r="E9" s="21">
        <v>1997</v>
      </c>
      <c r="F9" s="21">
        <v>1998</v>
      </c>
      <c r="G9" s="21">
        <v>1999</v>
      </c>
      <c r="H9" s="21">
        <v>2000</v>
      </c>
      <c r="I9" s="21">
        <v>2001</v>
      </c>
      <c r="J9" s="21">
        <v>2002</v>
      </c>
      <c r="K9" s="21">
        <v>2003</v>
      </c>
      <c r="L9" s="21">
        <v>2004</v>
      </c>
      <c r="M9" s="21">
        <v>2005</v>
      </c>
      <c r="N9" s="21">
        <v>2006</v>
      </c>
      <c r="O9" s="21">
        <v>2007</v>
      </c>
      <c r="P9" s="21">
        <v>2008</v>
      </c>
      <c r="Q9" s="21">
        <v>2009</v>
      </c>
      <c r="R9" s="21">
        <v>2010</v>
      </c>
      <c r="S9" s="21">
        <v>2011</v>
      </c>
      <c r="T9" s="21">
        <v>2012</v>
      </c>
      <c r="U9" s="21">
        <v>2013</v>
      </c>
      <c r="V9" s="21">
        <v>2014</v>
      </c>
      <c r="W9" s="21">
        <v>2015</v>
      </c>
      <c r="X9" s="21" t="s">
        <v>16</v>
      </c>
      <c r="Y9" s="21" t="s">
        <v>15</v>
      </c>
      <c r="Z9" s="21" t="s">
        <v>14</v>
      </c>
      <c r="AA9" s="21" t="s">
        <v>13</v>
      </c>
      <c r="AB9" s="21">
        <v>2020</v>
      </c>
      <c r="AC9" s="21">
        <v>2021</v>
      </c>
    </row>
    <row r="10" spans="2:29" s="6" customFormat="1" ht="12.75" customHeight="1" x14ac:dyDescent="0.2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24"/>
    </row>
    <row r="11" spans="2:29" s="7" customFormat="1" ht="12.75" customHeight="1" x14ac:dyDescent="0.2">
      <c r="B11" s="25" t="s">
        <v>21</v>
      </c>
      <c r="C11" s="26">
        <v>625102</v>
      </c>
      <c r="D11" s="26">
        <v>3074466</v>
      </c>
      <c r="E11" s="26">
        <v>3559843</v>
      </c>
      <c r="F11" s="26">
        <v>6260015</v>
      </c>
      <c r="G11" s="26">
        <v>3288281</v>
      </c>
      <c r="H11" s="26">
        <v>72162846</v>
      </c>
      <c r="I11" s="26">
        <v>1305612</v>
      </c>
      <c r="J11" s="26">
        <v>91166168</v>
      </c>
      <c r="K11" s="26">
        <v>2218781</v>
      </c>
      <c r="L11" s="26">
        <v>4452757</v>
      </c>
      <c r="M11" s="26">
        <v>1701810</v>
      </c>
      <c r="N11" s="26">
        <v>1263253</v>
      </c>
      <c r="O11" s="26">
        <v>5133167</v>
      </c>
      <c r="P11" s="26">
        <v>47594462</v>
      </c>
      <c r="Q11" s="26">
        <v>1094418</v>
      </c>
      <c r="R11" s="26">
        <f t="shared" ref="R11:W11" si="0">SUM(R12:R23)</f>
        <v>10713425</v>
      </c>
      <c r="S11" s="26">
        <f t="shared" si="0"/>
        <v>15044831</v>
      </c>
      <c r="T11" s="26">
        <f t="shared" si="0"/>
        <v>17647855</v>
      </c>
      <c r="U11" s="26">
        <f t="shared" si="0"/>
        <v>3014751</v>
      </c>
      <c r="V11" s="26">
        <f t="shared" si="0"/>
        <v>306769693</v>
      </c>
      <c r="W11" s="26">
        <f t="shared" si="0"/>
        <v>43044090</v>
      </c>
      <c r="X11" s="26">
        <f t="shared" ref="X11:AC11" si="1">SUM(X12:X23)</f>
        <v>208334590</v>
      </c>
      <c r="Y11" s="26">
        <f t="shared" si="1"/>
        <v>6117045</v>
      </c>
      <c r="Z11" s="26">
        <f t="shared" si="1"/>
        <v>279062161</v>
      </c>
      <c r="AA11" s="26">
        <f t="shared" si="1"/>
        <v>10194780</v>
      </c>
      <c r="AB11" s="27">
        <f t="shared" si="1"/>
        <v>51530065</v>
      </c>
      <c r="AC11" s="27">
        <f t="shared" si="1"/>
        <v>9992176</v>
      </c>
    </row>
    <row r="12" spans="2:29" s="7" customFormat="1" ht="12.75" customHeight="1" x14ac:dyDescent="0.2">
      <c r="B12" s="22" t="s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320962</v>
      </c>
      <c r="J12" s="23">
        <v>0</v>
      </c>
      <c r="K12" s="23">
        <v>0</v>
      </c>
      <c r="L12" s="23">
        <v>2422</v>
      </c>
      <c r="M12" s="23">
        <v>0</v>
      </c>
      <c r="N12" s="23">
        <v>0</v>
      </c>
      <c r="O12" s="23">
        <v>0</v>
      </c>
      <c r="P12" s="23">
        <v>0</v>
      </c>
      <c r="Q12" s="23"/>
      <c r="R12" s="23"/>
      <c r="S12" s="23">
        <v>0</v>
      </c>
      <c r="T12" s="23">
        <v>0</v>
      </c>
      <c r="U12" s="23"/>
      <c r="V12" s="23"/>
      <c r="W12" s="23"/>
      <c r="X12" s="23"/>
      <c r="Y12" s="23"/>
      <c r="Z12" s="23">
        <v>268690901</v>
      </c>
      <c r="AA12" s="23"/>
      <c r="AB12" s="24"/>
      <c r="AC12" s="24"/>
    </row>
    <row r="13" spans="2:29" s="6" customFormat="1" ht="12.75" customHeight="1" x14ac:dyDescent="0.2">
      <c r="B13" s="22" t="s">
        <v>1</v>
      </c>
      <c r="C13" s="23">
        <v>0</v>
      </c>
      <c r="D13" s="23">
        <v>0</v>
      </c>
      <c r="E13" s="23">
        <v>1747308</v>
      </c>
      <c r="F13" s="23">
        <v>876727</v>
      </c>
      <c r="G13" s="23">
        <v>1662686</v>
      </c>
      <c r="H13" s="23">
        <v>11022411</v>
      </c>
      <c r="I13" s="23">
        <v>0</v>
      </c>
      <c r="J13" s="23">
        <v>0</v>
      </c>
      <c r="K13" s="23">
        <v>33</v>
      </c>
      <c r="L13" s="23">
        <v>125</v>
      </c>
      <c r="M13" s="23">
        <v>0</v>
      </c>
      <c r="N13" s="23">
        <v>0</v>
      </c>
      <c r="O13" s="23">
        <v>0</v>
      </c>
      <c r="P13" s="23">
        <v>32043</v>
      </c>
      <c r="Q13" s="23"/>
      <c r="R13" s="23">
        <v>57483</v>
      </c>
      <c r="S13" s="23">
        <v>62496</v>
      </c>
      <c r="T13" s="23"/>
      <c r="U13" s="23"/>
      <c r="V13" s="23">
        <f>304584948</f>
        <v>304584948</v>
      </c>
      <c r="W13" s="23"/>
      <c r="X13" s="23"/>
      <c r="Y13" s="23"/>
      <c r="Z13" s="23"/>
      <c r="AA13" s="23"/>
      <c r="AB13" s="24"/>
      <c r="AC13" s="24"/>
    </row>
    <row r="14" spans="2:29" s="6" customFormat="1" ht="12.75" customHeight="1" x14ac:dyDescent="0.2">
      <c r="B14" s="22" t="s">
        <v>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110765</v>
      </c>
      <c r="I14" s="23">
        <v>255229</v>
      </c>
      <c r="J14" s="23">
        <v>110117</v>
      </c>
      <c r="K14" s="23">
        <v>12973</v>
      </c>
      <c r="L14" s="23">
        <v>3116</v>
      </c>
      <c r="M14" s="23">
        <v>51116</v>
      </c>
      <c r="N14" s="23"/>
      <c r="O14" s="23">
        <v>14182</v>
      </c>
      <c r="P14" s="23">
        <v>46614576</v>
      </c>
      <c r="Q14" s="23"/>
      <c r="R14" s="23">
        <v>101562</v>
      </c>
      <c r="S14" s="23">
        <v>24890</v>
      </c>
      <c r="T14" s="23"/>
      <c r="U14" s="23"/>
      <c r="V14" s="23"/>
      <c r="W14" s="23">
        <f>15761</f>
        <v>15761</v>
      </c>
      <c r="X14" s="23">
        <f>3299+8902</f>
        <v>12201</v>
      </c>
      <c r="Y14" s="23">
        <v>437</v>
      </c>
      <c r="Z14" s="23"/>
      <c r="AA14" s="23">
        <v>39104</v>
      </c>
      <c r="AB14" s="24">
        <f>15306</f>
        <v>15306</v>
      </c>
      <c r="AC14" s="24"/>
    </row>
    <row r="15" spans="2:29" s="6" customFormat="1" ht="12.75" customHeight="1" x14ac:dyDescent="0.2">
      <c r="B15" s="22" t="s">
        <v>3</v>
      </c>
      <c r="C15" s="23">
        <v>0</v>
      </c>
      <c r="D15" s="23">
        <v>0</v>
      </c>
      <c r="E15" s="23">
        <v>1430</v>
      </c>
      <c r="F15" s="23">
        <v>854264</v>
      </c>
      <c r="G15" s="23">
        <v>256494</v>
      </c>
      <c r="H15" s="23">
        <v>50108221</v>
      </c>
      <c r="I15" s="23">
        <v>459</v>
      </c>
      <c r="J15" s="23">
        <v>88332475</v>
      </c>
      <c r="K15" s="23">
        <v>7682</v>
      </c>
      <c r="L15" s="23"/>
      <c r="M15" s="23">
        <v>0</v>
      </c>
      <c r="N15" s="23"/>
      <c r="O15" s="23"/>
      <c r="P15" s="23"/>
      <c r="Q15" s="23">
        <v>184218</v>
      </c>
      <c r="R15" s="23">
        <v>42191</v>
      </c>
      <c r="S15" s="23">
        <v>149419</v>
      </c>
      <c r="T15" s="23">
        <v>146056</v>
      </c>
      <c r="U15" s="23">
        <f>33757+35054</f>
        <v>68811</v>
      </c>
      <c r="V15" s="23"/>
      <c r="W15" s="23">
        <f>17910+153430+220219</f>
        <v>391559</v>
      </c>
      <c r="X15" s="23">
        <f>43704+6315</f>
        <v>50019</v>
      </c>
      <c r="Y15" s="23"/>
      <c r="Z15" s="23">
        <f>117364+53730</f>
        <v>171094</v>
      </c>
      <c r="AA15" s="23"/>
      <c r="AB15" s="24"/>
      <c r="AC15" s="24"/>
    </row>
    <row r="16" spans="2:29" s="6" customFormat="1" ht="12.75" customHeight="1" x14ac:dyDescent="0.2">
      <c r="B16" s="22" t="s">
        <v>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7523</v>
      </c>
      <c r="J16" s="23">
        <v>0</v>
      </c>
      <c r="K16" s="23">
        <v>0</v>
      </c>
      <c r="L16" s="23"/>
      <c r="M16" s="23">
        <v>0</v>
      </c>
      <c r="N16" s="23"/>
      <c r="O16" s="23"/>
      <c r="P16" s="23"/>
      <c r="Q16" s="23"/>
      <c r="R16" s="23">
        <v>0</v>
      </c>
      <c r="S16" s="23">
        <v>0</v>
      </c>
      <c r="T16" s="23"/>
      <c r="U16" s="23"/>
      <c r="V16" s="23"/>
      <c r="W16" s="23"/>
      <c r="X16" s="23"/>
      <c r="Y16" s="23"/>
      <c r="Z16" s="23"/>
      <c r="AA16" s="23"/>
      <c r="AB16" s="24"/>
      <c r="AC16" s="24"/>
    </row>
    <row r="17" spans="2:29" s="6" customFormat="1" ht="12.75" customHeight="1" x14ac:dyDescent="0.2">
      <c r="B17" s="22" t="s">
        <v>5</v>
      </c>
      <c r="C17" s="23">
        <v>0</v>
      </c>
      <c r="D17" s="23">
        <v>0</v>
      </c>
      <c r="E17" s="23">
        <v>0</v>
      </c>
      <c r="F17" s="23">
        <v>0</v>
      </c>
      <c r="G17" s="23">
        <v>6025</v>
      </c>
      <c r="H17" s="23">
        <v>9712968</v>
      </c>
      <c r="I17" s="23">
        <v>176909</v>
      </c>
      <c r="J17" s="23">
        <v>253489</v>
      </c>
      <c r="K17" s="23">
        <v>0</v>
      </c>
      <c r="L17" s="23"/>
      <c r="M17" s="23">
        <v>371206</v>
      </c>
      <c r="N17" s="23">
        <v>266299</v>
      </c>
      <c r="O17" s="23">
        <v>143720</v>
      </c>
      <c r="P17" s="23">
        <v>20355</v>
      </c>
      <c r="Q17" s="23"/>
      <c r="R17" s="23">
        <v>3755</v>
      </c>
      <c r="S17" s="23">
        <v>856128</v>
      </c>
      <c r="T17" s="23">
        <v>572335</v>
      </c>
      <c r="U17" s="23"/>
      <c r="V17" s="23">
        <f>176554</f>
        <v>176554</v>
      </c>
      <c r="W17" s="23">
        <f>8124</f>
        <v>8124</v>
      </c>
      <c r="X17" s="23">
        <f>39740098+239220+89023</f>
        <v>40068341</v>
      </c>
      <c r="Y17" s="23">
        <f>317894+2225+23206</f>
        <v>343325</v>
      </c>
      <c r="Z17" s="23"/>
      <c r="AA17" s="23">
        <v>3585</v>
      </c>
      <c r="AB17" s="24"/>
      <c r="AC17" s="24"/>
    </row>
    <row r="18" spans="2:29" s="6" customFormat="1" ht="12.75" customHeight="1" x14ac:dyDescent="0.2">
      <c r="B18" s="22" t="s">
        <v>6</v>
      </c>
      <c r="C18" s="23">
        <v>571510</v>
      </c>
      <c r="D18" s="23">
        <v>3033687</v>
      </c>
      <c r="E18" s="23">
        <v>1724203</v>
      </c>
      <c r="F18" s="23">
        <v>4259771</v>
      </c>
      <c r="G18" s="23">
        <v>1189533</v>
      </c>
      <c r="H18" s="23">
        <v>830104</v>
      </c>
      <c r="I18" s="23">
        <v>201980</v>
      </c>
      <c r="J18" s="23">
        <v>20021</v>
      </c>
      <c r="K18" s="23">
        <v>157445</v>
      </c>
      <c r="L18" s="23">
        <v>73459</v>
      </c>
      <c r="M18" s="23">
        <v>362261</v>
      </c>
      <c r="N18" s="23">
        <v>445151</v>
      </c>
      <c r="O18" s="23">
        <v>982719</v>
      </c>
      <c r="P18" s="23"/>
      <c r="Q18" s="23">
        <v>28275</v>
      </c>
      <c r="R18" s="23">
        <v>9307512</v>
      </c>
      <c r="S18" s="23">
        <v>13033157</v>
      </c>
      <c r="T18" s="23">
        <v>16646704</v>
      </c>
      <c r="U18" s="23">
        <f>21876+32561+221676+16126+56220+12500+436+29894+28123+13138+152943+40051+119271+838655+342106+255610+27382+456199+14196</f>
        <v>2678963</v>
      </c>
      <c r="V18" s="23">
        <f>24357+140058+11571+124899+153712+8037+6667+94210+11500+10538+11429+16374+222366+31049+11786+34532</f>
        <v>913085</v>
      </c>
      <c r="W18" s="23">
        <f>11571+1882+10714+52841+10714+2775124+112830+35059715+167323+10547+2125815+299510</f>
        <v>40638586</v>
      </c>
      <c r="X18" s="23">
        <f>771877+8222+1535021+146376+33934+227312+162680788+10132+9411+284044+30438+19388+282647+15860+239446+729268+5959+97729+27809</f>
        <v>167155661</v>
      </c>
      <c r="Y18" s="23">
        <f>2873+9885+162432+114787+1192388+8763+9567+929054+91607+962099+9797+6656+45693</f>
        <v>3545601</v>
      </c>
      <c r="Z18" s="23">
        <f>133809+1133695+939992+165114+749664+72747+7005145</f>
        <v>10200166</v>
      </c>
      <c r="AA18" s="23">
        <f>118891+172815+157818+364985+5073069+259767+18695+18695+1357969+533734+37837+18948</f>
        <v>8133223</v>
      </c>
      <c r="AB18" s="24">
        <f>37981+405503+18276+25010+40332201+100187+18302+371272+62930</f>
        <v>41371662</v>
      </c>
      <c r="AC18" s="24">
        <f>9265+235294+397394+10943+3644315+5102041+8826+112088+17843+145831+156550+82149+41758+10207+17672</f>
        <v>9992176</v>
      </c>
    </row>
    <row r="19" spans="2:29" s="6" customFormat="1" ht="12.75" customHeight="1" x14ac:dyDescent="0.2">
      <c r="B19" s="22" t="s">
        <v>7</v>
      </c>
      <c r="C19" s="23">
        <v>8929</v>
      </c>
      <c r="D19" s="23">
        <v>407</v>
      </c>
      <c r="E19" s="23">
        <v>83201</v>
      </c>
      <c r="F19" s="23">
        <v>125778</v>
      </c>
      <c r="G19" s="23">
        <v>120035</v>
      </c>
      <c r="H19" s="23">
        <v>212769</v>
      </c>
      <c r="I19" s="23">
        <v>333492</v>
      </c>
      <c r="J19" s="23">
        <v>2450066</v>
      </c>
      <c r="K19" s="23">
        <v>2040648</v>
      </c>
      <c r="L19" s="23">
        <v>3314689</v>
      </c>
      <c r="M19" s="23">
        <v>520927</v>
      </c>
      <c r="N19" s="23">
        <v>218001</v>
      </c>
      <c r="O19" s="23">
        <v>3992546</v>
      </c>
      <c r="P19" s="23">
        <v>145512</v>
      </c>
      <c r="Q19" s="23">
        <v>220692</v>
      </c>
      <c r="R19" s="23">
        <v>15262</v>
      </c>
      <c r="S19" s="23">
        <v>0</v>
      </c>
      <c r="T19" s="23">
        <v>183049</v>
      </c>
      <c r="U19" s="23"/>
      <c r="V19" s="23">
        <f>8020</f>
        <v>8020</v>
      </c>
      <c r="W19" s="23">
        <f>670986+291866+27224+999984</f>
        <v>1990060</v>
      </c>
      <c r="X19" s="23">
        <f>619086+26969+402271+42</f>
        <v>1048368</v>
      </c>
      <c r="Y19" s="23">
        <f>28061+1524140+675481</f>
        <v>2227682</v>
      </c>
      <c r="Z19" s="23"/>
      <c r="AA19" s="23">
        <v>2018868</v>
      </c>
      <c r="AB19" s="24"/>
      <c r="AC19" s="24"/>
    </row>
    <row r="20" spans="2:29" s="6" customFormat="1" ht="12.75" customHeight="1" x14ac:dyDescent="0.2">
      <c r="B20" s="22" t="s">
        <v>11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>
        <v>396300</v>
      </c>
      <c r="N20" s="23">
        <v>333802</v>
      </c>
      <c r="O20" s="23"/>
      <c r="P20" s="23">
        <v>781976</v>
      </c>
      <c r="Q20" s="23">
        <v>661233</v>
      </c>
      <c r="R20" s="23">
        <v>1181920</v>
      </c>
      <c r="S20" s="23">
        <v>914374</v>
      </c>
      <c r="T20" s="23">
        <v>99711</v>
      </c>
      <c r="U20" s="23">
        <f>266977</f>
        <v>266977</v>
      </c>
      <c r="V20" s="23">
        <f>1087086</f>
        <v>1087086</v>
      </c>
      <c r="W20" s="23"/>
      <c r="X20" s="23"/>
      <c r="Y20" s="23"/>
      <c r="Z20" s="23"/>
      <c r="AA20" s="23"/>
      <c r="AB20" s="24"/>
      <c r="AC20" s="24"/>
    </row>
    <row r="21" spans="2:29" s="6" customFormat="1" ht="12.75" customHeight="1" x14ac:dyDescent="0.2">
      <c r="B21" s="22" t="s">
        <v>22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4">
        <f>577712</f>
        <v>577712</v>
      </c>
      <c r="AC21" s="24"/>
    </row>
    <row r="22" spans="2:29" s="6" customFormat="1" ht="12.75" customHeight="1" x14ac:dyDescent="0.2">
      <c r="B22" s="22" t="s">
        <v>23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>
        <v>9565385</v>
      </c>
      <c r="AC22" s="24"/>
    </row>
    <row r="23" spans="2:29" s="6" customFormat="1" ht="12.75" customHeight="1" x14ac:dyDescent="0.2">
      <c r="B23" s="22" t="s">
        <v>8</v>
      </c>
      <c r="C23" s="23">
        <v>44663</v>
      </c>
      <c r="D23" s="23">
        <v>40372</v>
      </c>
      <c r="E23" s="23">
        <v>3701</v>
      </c>
      <c r="F23" s="23">
        <v>143475</v>
      </c>
      <c r="G23" s="23">
        <v>53508</v>
      </c>
      <c r="H23" s="23">
        <v>165608</v>
      </c>
      <c r="I23" s="23">
        <v>9058</v>
      </c>
      <c r="J23" s="23">
        <v>0</v>
      </c>
      <c r="K23" s="23">
        <v>0</v>
      </c>
      <c r="L23" s="23">
        <v>1058946</v>
      </c>
      <c r="M23" s="23">
        <v>0</v>
      </c>
      <c r="N23" s="23">
        <v>0</v>
      </c>
      <c r="O23" s="23">
        <v>0</v>
      </c>
      <c r="P23" s="23">
        <v>0</v>
      </c>
      <c r="Q23" s="23"/>
      <c r="R23" s="23">
        <v>3740</v>
      </c>
      <c r="S23" s="23">
        <v>4367</v>
      </c>
      <c r="T23" s="23"/>
      <c r="U23" s="23"/>
      <c r="V23" s="23"/>
      <c r="W23" s="23"/>
      <c r="X23" s="23"/>
      <c r="Y23" s="23"/>
      <c r="Z23" s="23"/>
      <c r="AA23" s="23"/>
      <c r="AB23" s="24"/>
      <c r="AC23" s="24"/>
    </row>
    <row r="24" spans="2:29" s="6" customFormat="1" ht="12.75" customHeight="1" x14ac:dyDescent="0.2">
      <c r="B24" s="28" t="s">
        <v>17</v>
      </c>
      <c r="C24" s="1"/>
      <c r="D24" s="1"/>
      <c r="E24" s="1"/>
      <c r="F24" s="1"/>
      <c r="G24" s="1"/>
      <c r="H24" s="1"/>
      <c r="I24" s="1"/>
      <c r="J24" s="1"/>
      <c r="K24" s="1"/>
    </row>
    <row r="25" spans="2:29" s="6" customFormat="1" ht="12.75" customHeight="1" x14ac:dyDescent="0.2">
      <c r="B25" s="28" t="s">
        <v>18</v>
      </c>
      <c r="C25" s="15"/>
      <c r="D25" s="15"/>
      <c r="E25" s="15"/>
      <c r="F25" s="10"/>
      <c r="G25" s="16"/>
      <c r="H25" s="16"/>
      <c r="I25" s="14"/>
      <c r="J25" s="14"/>
      <c r="K25" s="17"/>
    </row>
    <row r="26" spans="2:29" s="6" customFormat="1" ht="12.75" customHeight="1" x14ac:dyDescent="0.2">
      <c r="B26" s="28" t="s">
        <v>19</v>
      </c>
      <c r="C26" s="15"/>
      <c r="D26" s="15"/>
      <c r="E26" s="15"/>
      <c r="F26" s="10"/>
      <c r="G26" s="16"/>
      <c r="H26" s="16"/>
      <c r="I26" s="14"/>
      <c r="J26" s="14"/>
      <c r="K26" s="17"/>
    </row>
    <row r="27" spans="2:29" s="6" customFormat="1" ht="12.75" customHeight="1" x14ac:dyDescent="0.2">
      <c r="B27" s="28" t="s">
        <v>20</v>
      </c>
      <c r="C27" s="9"/>
      <c r="D27" s="9"/>
      <c r="E27" s="9"/>
      <c r="F27" s="2"/>
      <c r="K27" s="12"/>
    </row>
    <row r="28" spans="2:29" s="6" customFormat="1" ht="12.75" customHeight="1" x14ac:dyDescent="0.2">
      <c r="B28" s="2"/>
      <c r="C28" s="2"/>
      <c r="D28" s="2"/>
      <c r="E28" s="2"/>
      <c r="F28" s="2"/>
      <c r="K28" s="12"/>
    </row>
    <row r="29" spans="2:29" s="6" customFormat="1" ht="12.75" customHeight="1" x14ac:dyDescent="0.2">
      <c r="B29" s="2"/>
      <c r="C29" s="2"/>
      <c r="D29" s="2"/>
      <c r="E29" s="2"/>
      <c r="F29" s="2"/>
      <c r="K29" s="12"/>
    </row>
    <row r="30" spans="2:29" s="6" customFormat="1" ht="12.75" customHeight="1" x14ac:dyDescent="0.2">
      <c r="B30" s="2"/>
      <c r="C30" s="2"/>
      <c r="D30" s="2"/>
      <c r="E30" s="2"/>
      <c r="F30" s="2"/>
      <c r="K30" s="12"/>
    </row>
    <row r="31" spans="2:29" s="6" customFormat="1" ht="12.75" customHeight="1" x14ac:dyDescent="0.2">
      <c r="B31" s="2"/>
      <c r="C31" s="2"/>
      <c r="D31" s="2"/>
      <c r="E31" s="2"/>
      <c r="F31" s="2"/>
      <c r="K31" s="12"/>
    </row>
    <row r="32" spans="2:29" s="6" customFormat="1" ht="12.75" customHeight="1" x14ac:dyDescent="0.2">
      <c r="B32" s="2"/>
      <c r="C32" s="2"/>
      <c r="D32" s="2"/>
      <c r="E32" s="2"/>
      <c r="F32" s="2"/>
      <c r="K32" s="12"/>
    </row>
    <row r="33" spans="2:6" ht="12.75" customHeight="1" x14ac:dyDescent="0.2">
      <c r="B33" s="2"/>
      <c r="C33" s="5"/>
      <c r="D33" s="5"/>
      <c r="E33" s="5"/>
      <c r="F33" s="5"/>
    </row>
    <row r="34" spans="2:6" ht="12.75" customHeight="1" x14ac:dyDescent="0.2">
      <c r="B34" s="2"/>
      <c r="C34" s="5"/>
      <c r="D34" s="5"/>
      <c r="E34" s="5"/>
      <c r="F34" s="5"/>
    </row>
    <row r="35" spans="2:6" ht="12.75" customHeight="1" x14ac:dyDescent="0.2">
      <c r="B35" s="2"/>
    </row>
    <row r="36" spans="2:6" ht="12.75" customHeight="1" x14ac:dyDescent="0.2">
      <c r="B36" s="2"/>
    </row>
    <row r="37" spans="2:6" ht="12.75" customHeight="1" x14ac:dyDescent="0.2">
      <c r="B37" s="2"/>
    </row>
  </sheetData>
  <phoneticPr fontId="0" type="noConversion"/>
  <pageMargins left="0.39370078740157483" right="0.75" top="1.0629921259842521" bottom="1" header="0.51181102362204722" footer="0.51181102362204722"/>
  <pageSetup scale="63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2001-04-10T13:12:07Z</cp:lastPrinted>
  <dcterms:created xsi:type="dcterms:W3CDTF">1998-03-31T15:28:26Z</dcterms:created>
  <dcterms:modified xsi:type="dcterms:W3CDTF">2022-05-09T16:00:01Z</dcterms:modified>
</cp:coreProperties>
</file>