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3715" windowHeight="112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61" i="1" l="1"/>
  <c r="K64" i="1" s="1"/>
  <c r="K67" i="1" s="1"/>
  <c r="K69" i="1" s="1"/>
  <c r="K72" i="1" s="1"/>
  <c r="K75" i="1" s="1"/>
  <c r="K78" i="1" s="1"/>
  <c r="K81" i="1" s="1"/>
  <c r="K83" i="1" s="1"/>
  <c r="K47" i="1"/>
  <c r="K30" i="1"/>
  <c r="K29" i="1" s="1"/>
  <c r="K16" i="1"/>
  <c r="K15" i="1"/>
  <c r="K12" i="1" s="1"/>
  <c r="K54" i="1" l="1"/>
  <c r="J61" i="1"/>
  <c r="J64" i="1" s="1"/>
  <c r="J67" i="1" s="1"/>
  <c r="J69" i="1" s="1"/>
  <c r="J72" i="1" s="1"/>
  <c r="J47" i="1"/>
  <c r="J30" i="1"/>
  <c r="J29" i="1" s="1"/>
  <c r="J16" i="1"/>
  <c r="J15" i="1" s="1"/>
  <c r="J12" i="1" s="1"/>
  <c r="J75" i="1" l="1"/>
  <c r="J78" i="1" s="1"/>
  <c r="J81" i="1" s="1"/>
  <c r="J83" i="1" s="1"/>
  <c r="J54" i="1"/>
  <c r="I72" i="1"/>
  <c r="C72" i="1"/>
  <c r="I61" i="1"/>
  <c r="I64" i="1" s="1"/>
  <c r="I67" i="1" s="1"/>
  <c r="I69" i="1" s="1"/>
  <c r="I47" i="1"/>
  <c r="I30" i="1"/>
  <c r="I29" i="1" s="1"/>
  <c r="I16" i="1"/>
  <c r="I15" i="1" s="1"/>
  <c r="I12" i="1" s="1"/>
  <c r="I75" i="1" l="1"/>
  <c r="I78" i="1" s="1"/>
  <c r="I81" i="1" s="1"/>
  <c r="I83" i="1" s="1"/>
  <c r="I54" i="1"/>
  <c r="H61" i="1"/>
  <c r="H64" i="1"/>
  <c r="H67" i="1" s="1"/>
  <c r="H69" i="1" s="1"/>
  <c r="H72" i="1" s="1"/>
  <c r="H75" i="1" s="1"/>
  <c r="H78" i="1" s="1"/>
  <c r="H81" i="1" s="1"/>
  <c r="H83" i="1" s="1"/>
  <c r="H47" i="1"/>
  <c r="H30" i="1"/>
  <c r="H29" i="1" s="1"/>
  <c r="H54" i="1" s="1"/>
  <c r="H16" i="1"/>
  <c r="H15" i="1"/>
  <c r="H12" i="1"/>
  <c r="G61" i="1"/>
  <c r="G64" i="1" s="1"/>
  <c r="G67" i="1" s="1"/>
  <c r="G69" i="1" s="1"/>
  <c r="G72" i="1" s="1"/>
  <c r="G75" i="1" s="1"/>
  <c r="G78" i="1" s="1"/>
  <c r="G81" i="1" s="1"/>
  <c r="G83" i="1" s="1"/>
  <c r="G47" i="1"/>
  <c r="G30" i="1"/>
  <c r="G29" i="1"/>
  <c r="G54" i="1" s="1"/>
  <c r="G16" i="1"/>
  <c r="G15" i="1"/>
  <c r="G12" i="1"/>
  <c r="F12" i="1"/>
  <c r="F16" i="1"/>
  <c r="F15" i="1"/>
  <c r="F61" i="1"/>
  <c r="F64" i="1"/>
  <c r="F67" i="1" s="1"/>
  <c r="F69" i="1" s="1"/>
  <c r="F72" i="1" s="1"/>
  <c r="F75" i="1" s="1"/>
  <c r="F78" i="1" s="1"/>
  <c r="F81" i="1" s="1"/>
  <c r="F83" i="1" s="1"/>
  <c r="F47" i="1"/>
  <c r="F30" i="1"/>
  <c r="F29" i="1" s="1"/>
  <c r="F54" i="1" s="1"/>
  <c r="E16" i="1"/>
  <c r="E15" i="1"/>
  <c r="E12" i="1" s="1"/>
  <c r="E61" i="1"/>
  <c r="E64" i="1" s="1"/>
  <c r="E67" i="1" s="1"/>
  <c r="E69" i="1" s="1"/>
  <c r="E72" i="1" s="1"/>
  <c r="E75" i="1" s="1"/>
  <c r="E78" i="1" s="1"/>
  <c r="E81" i="1" s="1"/>
  <c r="E83" i="1" s="1"/>
  <c r="E47" i="1"/>
  <c r="E30" i="1"/>
  <c r="E29" i="1"/>
  <c r="D61" i="1"/>
  <c r="D64" i="1" s="1"/>
  <c r="D67" i="1" s="1"/>
  <c r="D69" i="1" s="1"/>
  <c r="D72" i="1" s="1"/>
  <c r="D75" i="1" s="1"/>
  <c r="D78" i="1" s="1"/>
  <c r="D81" i="1" s="1"/>
  <c r="D83" i="1" s="1"/>
  <c r="D47" i="1"/>
  <c r="D30" i="1"/>
  <c r="D29" i="1"/>
  <c r="D16" i="1"/>
  <c r="D15" i="1"/>
  <c r="D12" i="1" s="1"/>
  <c r="C19" i="1"/>
  <c r="C16" i="1"/>
  <c r="C15" i="1"/>
  <c r="C12" i="1" s="1"/>
  <c r="C18" i="1"/>
  <c r="C17" i="1"/>
  <c r="C61" i="1"/>
  <c r="C64" i="1"/>
  <c r="C67" i="1" s="1"/>
  <c r="C69" i="1" s="1"/>
  <c r="C75" i="1" s="1"/>
  <c r="C78" i="1" s="1"/>
  <c r="C81" i="1" s="1"/>
  <c r="C83" i="1" s="1"/>
  <c r="C47" i="1"/>
  <c r="C30" i="1"/>
  <c r="C29" i="1" s="1"/>
  <c r="C54" i="1" s="1"/>
  <c r="D54" i="1" l="1"/>
  <c r="E54" i="1"/>
</calcChain>
</file>

<file path=xl/sharedStrings.xml><?xml version="1.0" encoding="utf-8"?>
<sst xmlns="http://schemas.openxmlformats.org/spreadsheetml/2006/main" count="79" uniqueCount="79">
  <si>
    <t xml:space="preserve">(En millones de bolivianos) </t>
  </si>
  <si>
    <t>PARTIDA CONTABLE</t>
  </si>
  <si>
    <t>ESTADO DE SITUACIÓN PATRIMONIAL</t>
  </si>
  <si>
    <t>ACTIVO</t>
  </si>
  <si>
    <t>Disponibilidades</t>
  </si>
  <si>
    <t>Inversiones Temporarias</t>
  </si>
  <si>
    <t>Cartera</t>
  </si>
  <si>
    <t xml:space="preserve">  Cartera Bruta</t>
  </si>
  <si>
    <t xml:space="preserve">  Productos Devengados por Cobrar Cartera</t>
  </si>
  <si>
    <t xml:space="preserve">  (Previsión para Incobrabilidad de Cartera)</t>
  </si>
  <si>
    <t>Otras Cuentas por Cobrar</t>
  </si>
  <si>
    <t>Bienes Realizables</t>
  </si>
  <si>
    <t>Inversiones Permanentes</t>
  </si>
  <si>
    <t>Bienes de Uso</t>
  </si>
  <si>
    <t>Otros Activos</t>
  </si>
  <si>
    <t>PASIVO</t>
  </si>
  <si>
    <t>Obligaciones con el Público</t>
  </si>
  <si>
    <t xml:space="preserve">   Obligaciones con el Público a la Vista</t>
  </si>
  <si>
    <t xml:space="preserve">   Obligaciones con el Público por Cuentas de Ahorros</t>
  </si>
  <si>
    <t xml:space="preserve">   Obligaciones con el Público a Plazo</t>
  </si>
  <si>
    <t xml:space="preserve">     Depósitos a Plazo Fijo</t>
  </si>
  <si>
    <t xml:space="preserve">     Otras Obligaciones con el Público a Plazo</t>
  </si>
  <si>
    <t xml:space="preserve">   Obligaciones con el Público Restringidas</t>
  </si>
  <si>
    <t xml:space="preserve">   Cargos Devengados por Pagar Obligaciones con el Público</t>
  </si>
  <si>
    <t>Obligaciones con Instituciones Fiscales</t>
  </si>
  <si>
    <t>Obligaciones con Bancos y Entidades de Financiamiento</t>
  </si>
  <si>
    <t>Otras Cuentas por Pagar</t>
  </si>
  <si>
    <t>Previsiones</t>
  </si>
  <si>
    <t>Obligaciones Subordinadas</t>
  </si>
  <si>
    <t>PATRIMONIO</t>
  </si>
  <si>
    <t>Capital Social</t>
  </si>
  <si>
    <t>Aportes No Capitalizados</t>
  </si>
  <si>
    <t>Ajustes al Patrimonio</t>
  </si>
  <si>
    <t>Reservas</t>
  </si>
  <si>
    <t>Resultados Acumulados</t>
  </si>
  <si>
    <t>PASIVO Y PATRIMONIO</t>
  </si>
  <si>
    <t>Cuentas Contingentes Deudoras</t>
  </si>
  <si>
    <t>Cuentas de Orden Deudoras</t>
  </si>
  <si>
    <t>ESTADO DE GANANCIAS Y PÉRDIDAS</t>
  </si>
  <si>
    <t>(+) Ingresos financieros</t>
  </si>
  <si>
    <t>(-) Gastos financieros</t>
  </si>
  <si>
    <t xml:space="preserve">  (=) Resultado Financiero Bruto</t>
  </si>
  <si>
    <t>(+) Recuperaciones de activos financieros</t>
  </si>
  <si>
    <t>(-) Cargos por incobrabilidad y desvalorización de activos financieros</t>
  </si>
  <si>
    <t>(+) Otros Ingresos operativos</t>
  </si>
  <si>
    <t>(-) Otros gastos operativos</t>
  </si>
  <si>
    <t>(-) Gastos de administración</t>
  </si>
  <si>
    <t>(-) Impuesto sobre las utilidades de las empresas</t>
  </si>
  <si>
    <t>(1) Incluye cartera vigente y cartera reprogramada o restructurada vigente</t>
  </si>
  <si>
    <t>(2) Incluye cartera vencida y cartera reprogramada o restructurada vencida</t>
  </si>
  <si>
    <t>(3) Incluye cartera en ejecución y cartera reprogramada o restructurada en ejecución</t>
  </si>
  <si>
    <t>Valores en Circulación</t>
  </si>
  <si>
    <t xml:space="preserve">  (=) Resultado Operativo Bruto</t>
  </si>
  <si>
    <t xml:space="preserve">  (=) Resultado de Operación Después de Incobrables</t>
  </si>
  <si>
    <t xml:space="preserve">  (=) Resultado de Operación Neto </t>
  </si>
  <si>
    <t xml:space="preserve"> Abonos por diferencia de cambio y mantenimiento de valor </t>
  </si>
  <si>
    <t xml:space="preserve"> Cargos por diferencia de cambio y mantenimiento de valor</t>
  </si>
  <si>
    <t xml:space="preserve">  (=) Resultado de Operación Antes de Ajuste de Gestiones Anteriores</t>
  </si>
  <si>
    <t xml:space="preserve">  (=) Resultado Antes de Impuestos y Ajuste Contable por Efecto de Inflación</t>
  </si>
  <si>
    <t>(+) Abonos por ajuste por inflación</t>
  </si>
  <si>
    <t>(-) Cargos por ajuste por inflación</t>
  </si>
  <si>
    <t xml:space="preserve">  (=) Resultado Antes de Impuestos</t>
  </si>
  <si>
    <t>Cuadro Nº 7.03.02</t>
  </si>
  <si>
    <t>(4) Por D.S. 1842 del 18 de Diciembre de 2013, se crean los Bancos Multiples; vigentes a partir de Julio de 2014.</t>
  </si>
  <si>
    <t>Fideicomisos Constituidos</t>
  </si>
  <si>
    <t xml:space="preserve">   Obligaciones con el Público a Plazo Fijo con Anotación de Cuenta </t>
  </si>
  <si>
    <t>Obligaciones con Empresas Públicas</t>
  </si>
  <si>
    <r>
      <rPr>
        <b/>
        <vertAlign val="superscript"/>
        <sz val="10"/>
        <color indexed="18"/>
        <rFont val="Arial"/>
        <family val="2"/>
      </rPr>
      <t xml:space="preserve"> 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después de ajuste por diferencia de cambio y mantenimiento de valor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</si>
  <si>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extraordinarios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</si>
  <si>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extraordinarios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</si>
  <si>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de Gestiones Anteriores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</si>
  <si>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de Gestiones Anteriores</t>
    </r>
  </si>
  <si>
    <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Neto del Ejercicio</t>
    </r>
  </si>
  <si>
    <t>Fuente: Autoridad de Supervisión del Sistema Financiero</t>
  </si>
  <si>
    <t xml:space="preserve">            Instituto Nacional de Estadística</t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</si>
  <si>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</si>
  <si>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</si>
  <si>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</si>
  <si>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BOLIVIA: ESTADOS FINANCIEROS DE BANCOS MÚLTIPLES </t>
    </r>
    <r>
      <rPr>
        <b/>
        <vertAlign val="superscript"/>
        <sz val="10"/>
        <color indexed="16"/>
        <rFont val="Arial"/>
        <family val="2"/>
      </rPr>
      <t>(4)</t>
    </r>
    <r>
      <rPr>
        <b/>
        <sz val="10"/>
        <color indexed="16"/>
        <rFont val="Arial"/>
        <family val="2"/>
      </rPr>
      <t>, 2014 - 2022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</si>
</sst>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Garamond"/>
      <family val="1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indexed="18"/>
      <name val="Garamond"/>
      <family val="1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/>
      <bottom/>
      <diagonal/>
    </border>
    <border>
      <left style="dashed">
        <color rgb="FF531A42"/>
      </left>
      <right style="thin">
        <color rgb="FF531A42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37" fontId="3" fillId="0" borderId="1" xfId="0" applyNumberFormat="1" applyFont="1" applyFill="1" applyBorder="1" applyAlignment="1">
      <alignment horizontal="left" indent="2"/>
    </xf>
    <xf numFmtId="0" fontId="4" fillId="0" borderId="0" xfId="0" applyFont="1" applyFill="1" applyAlignment="1">
      <alignment horizontal="left" vertical="center" indent="5"/>
    </xf>
    <xf numFmtId="3" fontId="3" fillId="0" borderId="0" xfId="0" applyNumberFormat="1" applyFont="1" applyFill="1" applyBorder="1"/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3" fontId="14" fillId="3" borderId="5" xfId="0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1"/>
    </xf>
    <xf numFmtId="3" fontId="15" fillId="4" borderId="5" xfId="1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2"/>
    </xf>
    <xf numFmtId="0" fontId="19" fillId="4" borderId="0" xfId="2" applyFont="1" applyFill="1"/>
    <xf numFmtId="3" fontId="14" fillId="3" borderId="6" xfId="0" applyNumberFormat="1" applyFont="1" applyFill="1" applyBorder="1" applyAlignment="1">
      <alignment horizontal="right"/>
    </xf>
    <xf numFmtId="3" fontId="15" fillId="4" borderId="6" xfId="1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3" fontId="3" fillId="0" borderId="8" xfId="0" applyNumberFormat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1280729</xdr:colOff>
      <xdr:row>3</xdr:row>
      <xdr:rowOff>185630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91"/>
  <sheetViews>
    <sheetView showGridLines="0" tabSelected="1" workbookViewId="0">
      <selection activeCell="J15" sqref="J15"/>
    </sheetView>
  </sheetViews>
  <sheetFormatPr baseColWidth="10" defaultColWidth="11.7109375" defaultRowHeight="15" x14ac:dyDescent="0.25"/>
  <cols>
    <col min="1" max="1" width="5.28515625" style="1" customWidth="1"/>
    <col min="2" max="2" width="80.7109375" style="1" customWidth="1"/>
    <col min="3" max="4" width="11.7109375" style="1" customWidth="1"/>
    <col min="5" max="241" width="11.42578125" style="1" customWidth="1"/>
    <col min="242" max="242" width="59.7109375" style="1" customWidth="1"/>
    <col min="243" max="249" width="0" style="1" hidden="1" customWidth="1"/>
    <col min="250" max="250" width="13" style="1" customWidth="1"/>
    <col min="251" max="251" width="12.85546875" style="1" customWidth="1"/>
    <col min="252" max="252" width="13" style="1" customWidth="1"/>
    <col min="253" max="254" width="11.5703125" style="1" customWidth="1"/>
    <col min="255" max="16384" width="11.7109375" style="1"/>
  </cols>
  <sheetData>
    <row r="6" spans="2:11" x14ac:dyDescent="0.25">
      <c r="B6" s="8" t="s">
        <v>62</v>
      </c>
    </row>
    <row r="7" spans="2:11" x14ac:dyDescent="0.25">
      <c r="B7" s="8" t="s">
        <v>78</v>
      </c>
    </row>
    <row r="8" spans="2:11" x14ac:dyDescent="0.25">
      <c r="B8" s="9" t="s">
        <v>0</v>
      </c>
    </row>
    <row r="9" spans="2:11" s="2" customFormat="1" ht="19.5" customHeight="1" x14ac:dyDescent="0.25">
      <c r="B9" s="10" t="s">
        <v>1</v>
      </c>
      <c r="C9" s="11">
        <v>2014</v>
      </c>
      <c r="D9" s="11">
        <v>2015</v>
      </c>
      <c r="E9" s="11">
        <v>2016</v>
      </c>
      <c r="F9" s="11">
        <v>2017</v>
      </c>
      <c r="G9" s="11">
        <v>2018</v>
      </c>
      <c r="H9" s="11">
        <v>2019</v>
      </c>
      <c r="I9" s="11">
        <v>2020</v>
      </c>
      <c r="J9" s="11">
        <v>2021</v>
      </c>
      <c r="K9" s="11">
        <v>2022</v>
      </c>
    </row>
    <row r="10" spans="2:11" s="3" customFormat="1" ht="12.75" x14ac:dyDescent="0.2">
      <c r="B10" s="12" t="s">
        <v>2</v>
      </c>
      <c r="C10" s="13"/>
      <c r="D10" s="13"/>
      <c r="E10" s="13"/>
      <c r="F10" s="13"/>
      <c r="G10" s="13"/>
      <c r="H10" s="13"/>
      <c r="I10" s="13"/>
      <c r="J10" s="13"/>
      <c r="K10" s="18"/>
    </row>
    <row r="11" spans="2:11" s="3" customFormat="1" ht="12.75" x14ac:dyDescent="0.2">
      <c r="B11" s="14"/>
      <c r="C11" s="15"/>
      <c r="D11" s="15"/>
      <c r="E11" s="15"/>
      <c r="F11" s="15"/>
      <c r="G11" s="15"/>
      <c r="H11" s="15"/>
      <c r="I11" s="15"/>
      <c r="J11" s="15"/>
      <c r="K11" s="19"/>
    </row>
    <row r="12" spans="2:11" s="3" customFormat="1" ht="12.75" x14ac:dyDescent="0.2">
      <c r="B12" s="12" t="s">
        <v>3</v>
      </c>
      <c r="C12" s="13">
        <f>+C13+C14+C15+SUM(C22:C26)</f>
        <v>136033.48174837002</v>
      </c>
      <c r="D12" s="13">
        <f>+D13+D14+D15+SUM(D22:D26)</f>
        <v>163268.07516990998</v>
      </c>
      <c r="E12" s="13">
        <f>+E13+E14+E15+SUM(E22:E26)</f>
        <v>173014.67993850002</v>
      </c>
      <c r="F12" s="13">
        <f t="shared" ref="F12:K12" si="0">+F13+F14+F15+SUM(F22:F27)</f>
        <v>200119.07848066001</v>
      </c>
      <c r="G12" s="13">
        <f t="shared" si="0"/>
        <v>214158.56066694</v>
      </c>
      <c r="H12" s="13">
        <f t="shared" si="0"/>
        <v>226269.99532493</v>
      </c>
      <c r="I12" s="13">
        <f t="shared" si="0"/>
        <v>254832.93284284</v>
      </c>
      <c r="J12" s="13">
        <f t="shared" si="0"/>
        <v>271304.12778317998</v>
      </c>
      <c r="K12" s="18">
        <f t="shared" si="0"/>
        <v>286086.12396108004</v>
      </c>
    </row>
    <row r="13" spans="2:11" s="3" customFormat="1" ht="12.75" x14ac:dyDescent="0.2">
      <c r="B13" s="16" t="s">
        <v>4</v>
      </c>
      <c r="C13" s="15">
        <v>21522.545192860001</v>
      </c>
      <c r="D13" s="15">
        <v>32278.204516349997</v>
      </c>
      <c r="E13" s="15">
        <v>23210.85377532</v>
      </c>
      <c r="F13" s="15">
        <v>25361.860242120001</v>
      </c>
      <c r="G13" s="15">
        <v>24110.33954673</v>
      </c>
      <c r="H13" s="15">
        <v>22896.678391549998</v>
      </c>
      <c r="I13" s="15">
        <v>30243.952276309999</v>
      </c>
      <c r="J13" s="15">
        <v>29594.726126320002</v>
      </c>
      <c r="K13" s="19">
        <v>30487.524617339997</v>
      </c>
    </row>
    <row r="14" spans="2:11" s="3" customFormat="1" ht="12.75" x14ac:dyDescent="0.2">
      <c r="B14" s="16" t="s">
        <v>5</v>
      </c>
      <c r="C14" s="15">
        <v>27185.800721259999</v>
      </c>
      <c r="D14" s="15">
        <v>26468.152464930001</v>
      </c>
      <c r="E14" s="15">
        <v>27962.73358262</v>
      </c>
      <c r="F14" s="15">
        <v>31698.507016539999</v>
      </c>
      <c r="G14" s="15">
        <v>28911.586392609999</v>
      </c>
      <c r="H14" s="15">
        <v>25575.836342549999</v>
      </c>
      <c r="I14" s="15">
        <v>26462.235142990001</v>
      </c>
      <c r="J14" s="15">
        <v>30419.28539891</v>
      </c>
      <c r="K14" s="19">
        <v>29642.926332380001</v>
      </c>
    </row>
    <row r="15" spans="2:11" s="3" customFormat="1" ht="12.75" x14ac:dyDescent="0.2">
      <c r="B15" s="16" t="s">
        <v>6</v>
      </c>
      <c r="C15" s="15">
        <f t="shared" ref="C15:H15" si="1">+C16+C20+C21</f>
        <v>80615.313354650018</v>
      </c>
      <c r="D15" s="15">
        <f t="shared" si="1"/>
        <v>96617.671524879988</v>
      </c>
      <c r="E15" s="15">
        <f t="shared" si="1"/>
        <v>112970.38837172001</v>
      </c>
      <c r="F15" s="15">
        <f t="shared" si="1"/>
        <v>132373.80690180001</v>
      </c>
      <c r="G15" s="15">
        <f t="shared" si="1"/>
        <v>148385.51024917999</v>
      </c>
      <c r="H15" s="15">
        <f t="shared" si="1"/>
        <v>159469.15953616999</v>
      </c>
      <c r="I15" s="15">
        <f t="shared" ref="I15:J15" si="2">+I16+I20+I21</f>
        <v>172099.92939068002</v>
      </c>
      <c r="J15" s="15">
        <f t="shared" si="2"/>
        <v>180713.26835399002</v>
      </c>
      <c r="K15" s="19">
        <f t="shared" ref="K15" si="3">+K16+K20+K21</f>
        <v>192141.35663711003</v>
      </c>
    </row>
    <row r="16" spans="2:11" s="3" customFormat="1" ht="12.75" x14ac:dyDescent="0.2">
      <c r="B16" s="16" t="s">
        <v>7</v>
      </c>
      <c r="C16" s="15">
        <f t="shared" ref="C16:H16" si="4">SUM(C17:C19)</f>
        <v>82235.623341480008</v>
      </c>
      <c r="D16" s="15">
        <f t="shared" si="4"/>
        <v>98374.082314269996</v>
      </c>
      <c r="E16" s="15">
        <f t="shared" si="4"/>
        <v>114906.6607092</v>
      </c>
      <c r="F16" s="15">
        <f t="shared" si="4"/>
        <v>134722.90171648</v>
      </c>
      <c r="G16" s="15">
        <f t="shared" si="4"/>
        <v>150945.12497465999</v>
      </c>
      <c r="H16" s="15">
        <f t="shared" si="4"/>
        <v>162162.87069936999</v>
      </c>
      <c r="I16" s="15">
        <f t="shared" ref="I16:J16" si="5">SUM(I17:I19)</f>
        <v>169135.8731956</v>
      </c>
      <c r="J16" s="15">
        <f t="shared" si="5"/>
        <v>176049.22600400003</v>
      </c>
      <c r="K16" s="19">
        <f t="shared" ref="K16" si="6">SUM(K17:K19)</f>
        <v>188905.75842936002</v>
      </c>
    </row>
    <row r="17" spans="2:11" s="3" customFormat="1" ht="14.25" x14ac:dyDescent="0.2">
      <c r="B17" s="16" t="s">
        <v>75</v>
      </c>
      <c r="C17" s="15">
        <f>80285.49977272+731.99416853</f>
        <v>81017.493941249995</v>
      </c>
      <c r="D17" s="15">
        <v>96931.715502849998</v>
      </c>
      <c r="E17" s="15">
        <v>113162.07222272</v>
      </c>
      <c r="F17" s="15">
        <v>132510.76902184999</v>
      </c>
      <c r="G17" s="15">
        <v>148422.09756262999</v>
      </c>
      <c r="H17" s="15">
        <v>159266.30615702999</v>
      </c>
      <c r="I17" s="15">
        <v>166673.39783564</v>
      </c>
      <c r="J17" s="15">
        <v>173424.78421318001</v>
      </c>
      <c r="K17" s="19">
        <v>184905.22477207001</v>
      </c>
    </row>
    <row r="18" spans="2:11" s="3" customFormat="1" ht="14.25" x14ac:dyDescent="0.2">
      <c r="B18" s="16" t="s">
        <v>76</v>
      </c>
      <c r="C18" s="15">
        <f>363.22597944+17.458425</f>
        <v>380.68440443999998</v>
      </c>
      <c r="D18" s="15">
        <v>448.75343556999997</v>
      </c>
      <c r="E18" s="15">
        <v>547.04436848</v>
      </c>
      <c r="F18" s="15">
        <v>643.20787985000004</v>
      </c>
      <c r="G18" s="15">
        <v>674.22555794000004</v>
      </c>
      <c r="H18" s="15">
        <v>677.10640135999995</v>
      </c>
      <c r="I18" s="15">
        <v>179.94750213</v>
      </c>
      <c r="J18" s="15">
        <v>619.73163228999999</v>
      </c>
      <c r="K18" s="19">
        <v>1217.1033011300001</v>
      </c>
    </row>
    <row r="19" spans="2:11" s="3" customFormat="1" ht="14.25" x14ac:dyDescent="0.2">
      <c r="B19" s="16" t="s">
        <v>77</v>
      </c>
      <c r="C19" s="15">
        <f>640.30703164+197.13796415</f>
        <v>837.44499579000001</v>
      </c>
      <c r="D19" s="15">
        <v>993.61337585000001</v>
      </c>
      <c r="E19" s="15">
        <v>1197.544118</v>
      </c>
      <c r="F19" s="15">
        <v>1568.9248147799999</v>
      </c>
      <c r="G19" s="15">
        <v>1848.80185409</v>
      </c>
      <c r="H19" s="15">
        <v>2219.4581409799998</v>
      </c>
      <c r="I19" s="15">
        <v>2282.5278578299999</v>
      </c>
      <c r="J19" s="15">
        <v>2004.7101585299999</v>
      </c>
      <c r="K19" s="19">
        <v>2783.43035616</v>
      </c>
    </row>
    <row r="20" spans="2:11" s="3" customFormat="1" ht="12.75" x14ac:dyDescent="0.2">
      <c r="B20" s="16" t="s">
        <v>8</v>
      </c>
      <c r="C20" s="15">
        <v>745.08175218999997</v>
      </c>
      <c r="D20" s="15">
        <v>849.46272996000005</v>
      </c>
      <c r="E20" s="15">
        <v>961.39552714000001</v>
      </c>
      <c r="F20" s="15">
        <v>1152.4579117400001</v>
      </c>
      <c r="G20" s="15">
        <v>1272.9638525</v>
      </c>
      <c r="H20" s="15">
        <v>1431.73185225</v>
      </c>
      <c r="I20" s="15">
        <v>8121.0102863000002</v>
      </c>
      <c r="J20" s="15">
        <v>9952.8037348100006</v>
      </c>
      <c r="K20" s="19">
        <v>8808.792003540002</v>
      </c>
    </row>
    <row r="21" spans="2:11" s="3" customFormat="1" ht="12.75" x14ac:dyDescent="0.2">
      <c r="B21" s="16" t="s">
        <v>9</v>
      </c>
      <c r="C21" s="15">
        <v>-2365.3917390199999</v>
      </c>
      <c r="D21" s="15">
        <v>-2605.8735193499997</v>
      </c>
      <c r="E21" s="15">
        <v>-2897.6678646199998</v>
      </c>
      <c r="F21" s="15">
        <v>-3501.55272642</v>
      </c>
      <c r="G21" s="15">
        <v>-3832.5785779799999</v>
      </c>
      <c r="H21" s="15">
        <v>-4125.4430154499996</v>
      </c>
      <c r="I21" s="15">
        <v>-5156.95409122</v>
      </c>
      <c r="J21" s="15">
        <v>-5288.761384819999</v>
      </c>
      <c r="K21" s="19">
        <v>-5573.19379579</v>
      </c>
    </row>
    <row r="22" spans="2:11" s="3" customFormat="1" ht="12.75" x14ac:dyDescent="0.2">
      <c r="B22" s="16" t="s">
        <v>10</v>
      </c>
      <c r="C22" s="15">
        <v>787.39426302000004</v>
      </c>
      <c r="D22" s="15">
        <v>1033.39121168</v>
      </c>
      <c r="E22" s="15">
        <v>1016.09128435</v>
      </c>
      <c r="F22" s="15">
        <v>1213.6487130999999</v>
      </c>
      <c r="G22" s="15">
        <v>1054.7525761500001</v>
      </c>
      <c r="H22" s="15">
        <v>1155.2654898599999</v>
      </c>
      <c r="I22" s="15">
        <v>1960.7313521599999</v>
      </c>
      <c r="J22" s="15">
        <v>2102.6336418399997</v>
      </c>
      <c r="K22" s="19">
        <v>2382.0989395100005</v>
      </c>
    </row>
    <row r="23" spans="2:11" s="3" customFormat="1" ht="12.75" x14ac:dyDescent="0.2">
      <c r="B23" s="16" t="s">
        <v>11</v>
      </c>
      <c r="C23" s="15">
        <v>24.119243269999998</v>
      </c>
      <c r="D23" s="15">
        <v>20.079360230000002</v>
      </c>
      <c r="E23" s="15">
        <v>44.959405160000003</v>
      </c>
      <c r="F23" s="15">
        <v>68.415916089999996</v>
      </c>
      <c r="G23" s="15">
        <v>150.85493374000001</v>
      </c>
      <c r="H23" s="15">
        <v>112.09884074</v>
      </c>
      <c r="I23" s="15">
        <v>89.925908159999992</v>
      </c>
      <c r="J23" s="15">
        <v>136.28186922999998</v>
      </c>
      <c r="K23" s="19">
        <v>155.21798243999999</v>
      </c>
    </row>
    <row r="24" spans="2:11" s="3" customFormat="1" ht="12.75" x14ac:dyDescent="0.2">
      <c r="B24" s="16" t="s">
        <v>12</v>
      </c>
      <c r="C24" s="15">
        <v>3444.4338331099998</v>
      </c>
      <c r="D24" s="15">
        <v>4154.1534528900002</v>
      </c>
      <c r="E24" s="15">
        <v>4930.1581161599997</v>
      </c>
      <c r="F24" s="15">
        <v>5713.39091973</v>
      </c>
      <c r="G24" s="15">
        <v>7272.3084060000001</v>
      </c>
      <c r="H24" s="15">
        <v>12265.59771991</v>
      </c>
      <c r="I24" s="15">
        <v>18822.016155460002</v>
      </c>
      <c r="J24" s="15">
        <v>23122.874448530001</v>
      </c>
      <c r="K24" s="19">
        <v>25927.235969330002</v>
      </c>
    </row>
    <row r="25" spans="2:11" s="3" customFormat="1" ht="12.75" x14ac:dyDescent="0.2">
      <c r="B25" s="16" t="s">
        <v>13</v>
      </c>
      <c r="C25" s="15">
        <v>2089.00897536</v>
      </c>
      <c r="D25" s="15">
        <v>2279.9544595900002</v>
      </c>
      <c r="E25" s="15">
        <v>2358.81707009</v>
      </c>
      <c r="F25" s="15">
        <v>2839.0937908800001</v>
      </c>
      <c r="G25" s="15">
        <v>3352.36273299</v>
      </c>
      <c r="H25" s="15">
        <v>4007.81082221</v>
      </c>
      <c r="I25" s="15">
        <v>4247.7801772800003</v>
      </c>
      <c r="J25" s="15">
        <v>4256.6092513699996</v>
      </c>
      <c r="K25" s="19">
        <v>4388.5713803699991</v>
      </c>
    </row>
    <row r="26" spans="2:11" s="3" customFormat="1" ht="12.75" x14ac:dyDescent="0.2">
      <c r="B26" s="16" t="s">
        <v>14</v>
      </c>
      <c r="C26" s="15">
        <v>364.86616484000001</v>
      </c>
      <c r="D26" s="15">
        <v>416.46817936000002</v>
      </c>
      <c r="E26" s="15">
        <v>520.67833308000002</v>
      </c>
      <c r="F26" s="15">
        <v>755.22913771000003</v>
      </c>
      <c r="G26" s="15">
        <v>825.71998685000005</v>
      </c>
      <c r="H26" s="15">
        <v>787.54818193999995</v>
      </c>
      <c r="I26" s="15">
        <v>906.36243979999995</v>
      </c>
      <c r="J26" s="15">
        <v>958.44869299000004</v>
      </c>
      <c r="K26" s="19">
        <v>961.1921026</v>
      </c>
    </row>
    <row r="27" spans="2:11" s="3" customFormat="1" ht="12.75" x14ac:dyDescent="0.2">
      <c r="B27" s="16" t="s">
        <v>64</v>
      </c>
      <c r="C27" s="15"/>
      <c r="D27" s="15"/>
      <c r="E27" s="15"/>
      <c r="F27" s="15">
        <v>95.125842689999999</v>
      </c>
      <c r="G27" s="15">
        <v>95.125842689999999</v>
      </c>
      <c r="H27" s="15">
        <v>0</v>
      </c>
      <c r="I27" s="15">
        <v>0</v>
      </c>
      <c r="J27" s="15">
        <v>0</v>
      </c>
      <c r="K27" s="19">
        <v>0</v>
      </c>
    </row>
    <row r="28" spans="2:11" s="3" customFormat="1" ht="12.75" x14ac:dyDescent="0.2">
      <c r="B28" s="16"/>
      <c r="C28" s="15"/>
      <c r="D28" s="15"/>
      <c r="E28" s="15"/>
      <c r="F28" s="15"/>
      <c r="G28" s="15"/>
      <c r="H28" s="15"/>
      <c r="I28" s="15"/>
      <c r="J28" s="15"/>
      <c r="K28" s="19"/>
    </row>
    <row r="29" spans="2:11" s="4" customFormat="1" ht="12.75" x14ac:dyDescent="0.2">
      <c r="B29" s="12" t="s">
        <v>15</v>
      </c>
      <c r="C29" s="13">
        <f t="shared" ref="C29:H29" si="7">+C30+SUM(C39:C45)</f>
        <v>125231.51501099</v>
      </c>
      <c r="D29" s="13">
        <f t="shared" si="7"/>
        <v>151221.33608014</v>
      </c>
      <c r="E29" s="13">
        <f t="shared" si="7"/>
        <v>159397.68083421999</v>
      </c>
      <c r="F29" s="13">
        <f t="shared" si="7"/>
        <v>185861.74393443999</v>
      </c>
      <c r="G29" s="13">
        <f t="shared" si="7"/>
        <v>198933.50728595996</v>
      </c>
      <c r="H29" s="13">
        <f t="shared" si="7"/>
        <v>209609.32195312998</v>
      </c>
      <c r="I29" s="13">
        <f t="shared" ref="I29:J29" si="8">+I30+SUM(I39:I45)</f>
        <v>238179.96778069003</v>
      </c>
      <c r="J29" s="13">
        <f t="shared" si="8"/>
        <v>253227.56229579001</v>
      </c>
      <c r="K29" s="18">
        <f t="shared" ref="K29" si="9">+K30+SUM(K39:K45)</f>
        <v>266679.78433552</v>
      </c>
    </row>
    <row r="30" spans="2:11" s="3" customFormat="1" ht="12.75" x14ac:dyDescent="0.2">
      <c r="B30" s="16" t="s">
        <v>16</v>
      </c>
      <c r="C30" s="15">
        <f t="shared" ref="C30:H30" si="10">SUM(C31:C33)+SUM(C36:C38)</f>
        <v>107500.77949491999</v>
      </c>
      <c r="D30" s="15">
        <f t="shared" si="10"/>
        <v>131019.18550766</v>
      </c>
      <c r="E30" s="15">
        <f t="shared" si="10"/>
        <v>135426.27391997</v>
      </c>
      <c r="F30" s="15">
        <f t="shared" si="10"/>
        <v>154147.23037921998</v>
      </c>
      <c r="G30" s="15">
        <f t="shared" si="10"/>
        <v>161638.46376627998</v>
      </c>
      <c r="H30" s="15">
        <f t="shared" si="10"/>
        <v>157409.59870845999</v>
      </c>
      <c r="I30" s="15">
        <f t="shared" ref="I30:J30" si="11">SUM(I31:I33)+SUM(I36:I38)</f>
        <v>173595.86981370003</v>
      </c>
      <c r="J30" s="15">
        <f t="shared" si="11"/>
        <v>186048.62422278</v>
      </c>
      <c r="K30" s="19">
        <f t="shared" ref="K30" si="12">SUM(K31:K33)+SUM(K36:K38)</f>
        <v>197828.10477059998</v>
      </c>
    </row>
    <row r="31" spans="2:11" s="3" customFormat="1" ht="12.75" x14ac:dyDescent="0.2">
      <c r="B31" s="16" t="s">
        <v>17</v>
      </c>
      <c r="C31" s="15">
        <v>26259.147962250001</v>
      </c>
      <c r="D31" s="15">
        <v>30048.308850549998</v>
      </c>
      <c r="E31" s="15">
        <v>29802.707111759999</v>
      </c>
      <c r="F31" s="15">
        <v>29805.454026790001</v>
      </c>
      <c r="G31" s="15">
        <v>28527.246786690001</v>
      </c>
      <c r="H31" s="15">
        <v>25221.909018959999</v>
      </c>
      <c r="I31" s="15">
        <v>28919.096715180003</v>
      </c>
      <c r="J31" s="15">
        <v>31258.324629850002</v>
      </c>
      <c r="K31" s="19">
        <v>31953.907711420001</v>
      </c>
    </row>
    <row r="32" spans="2:11" s="3" customFormat="1" ht="12.75" x14ac:dyDescent="0.2">
      <c r="B32" s="16" t="s">
        <v>18</v>
      </c>
      <c r="C32" s="15">
        <v>36761.744137299997</v>
      </c>
      <c r="D32" s="15">
        <v>47601.69822826</v>
      </c>
      <c r="E32" s="15">
        <v>43891.53311864</v>
      </c>
      <c r="F32" s="15">
        <v>47920.359177170001</v>
      </c>
      <c r="G32" s="15">
        <v>51336.022047849998</v>
      </c>
      <c r="H32" s="15">
        <v>47708.281856579997</v>
      </c>
      <c r="I32" s="15">
        <v>52480.729409209998</v>
      </c>
      <c r="J32" s="15">
        <v>57233.90478112</v>
      </c>
      <c r="K32" s="19">
        <v>61184.29651511</v>
      </c>
    </row>
    <row r="33" spans="2:11" s="3" customFormat="1" ht="12.75" x14ac:dyDescent="0.2">
      <c r="B33" s="16" t="s">
        <v>19</v>
      </c>
      <c r="C33" s="15">
        <v>3674.67698896</v>
      </c>
      <c r="D33" s="15">
        <v>2383.6446945799999</v>
      </c>
      <c r="E33" s="15">
        <v>802.00739145</v>
      </c>
      <c r="F33" s="15">
        <v>608.02932820000001</v>
      </c>
      <c r="G33" s="15">
        <v>486.58358578000002</v>
      </c>
      <c r="H33" s="15">
        <v>285.97139664000002</v>
      </c>
      <c r="I33" s="15">
        <v>290.57455593000003</v>
      </c>
      <c r="J33" s="15">
        <v>422.70382511999998</v>
      </c>
      <c r="K33" s="19">
        <v>116.64463640999999</v>
      </c>
    </row>
    <row r="34" spans="2:11" s="3" customFormat="1" ht="12.75" hidden="1" x14ac:dyDescent="0.2">
      <c r="B34" s="5" t="s">
        <v>20</v>
      </c>
      <c r="C34" s="7"/>
      <c r="D34" s="7"/>
      <c r="E34" s="7"/>
      <c r="F34" s="7"/>
      <c r="G34" s="7"/>
      <c r="H34" s="20"/>
      <c r="I34" s="20"/>
      <c r="J34" s="20"/>
      <c r="K34" s="21"/>
    </row>
    <row r="35" spans="2:11" s="3" customFormat="1" ht="12.75" hidden="1" x14ac:dyDescent="0.2">
      <c r="B35" s="5" t="s">
        <v>21</v>
      </c>
      <c r="C35" s="7"/>
      <c r="D35" s="7"/>
      <c r="E35" s="7"/>
      <c r="F35" s="7"/>
      <c r="G35" s="7"/>
      <c r="H35" s="20"/>
      <c r="I35" s="20"/>
      <c r="J35" s="20"/>
      <c r="K35" s="21"/>
    </row>
    <row r="36" spans="2:11" s="3" customFormat="1" ht="12.75" x14ac:dyDescent="0.2">
      <c r="B36" s="16" t="s">
        <v>22</v>
      </c>
      <c r="C36" s="15">
        <v>4294.9465777599999</v>
      </c>
      <c r="D36" s="15">
        <v>4348.8988077299991</v>
      </c>
      <c r="E36" s="15">
        <v>4373.2552159999996</v>
      </c>
      <c r="F36" s="15">
        <v>5070.4195684400001</v>
      </c>
      <c r="G36" s="15">
        <v>3715.94280837</v>
      </c>
      <c r="H36" s="15">
        <v>3952.11722229</v>
      </c>
      <c r="I36" s="15">
        <v>3144.7967158199999</v>
      </c>
      <c r="J36" s="15">
        <v>4109.5282781799997</v>
      </c>
      <c r="K36" s="19">
        <v>3792.5604055400004</v>
      </c>
    </row>
    <row r="37" spans="2:11" s="3" customFormat="1" ht="12.75" x14ac:dyDescent="0.2">
      <c r="B37" s="16" t="s">
        <v>65</v>
      </c>
      <c r="C37" s="15">
        <v>34128.615657130002</v>
      </c>
      <c r="D37" s="15">
        <v>43373.413711370005</v>
      </c>
      <c r="E37" s="15">
        <v>52421.842970919999</v>
      </c>
      <c r="F37" s="15">
        <v>65219.490453509999</v>
      </c>
      <c r="G37" s="15">
        <v>70755.430536269996</v>
      </c>
      <c r="H37" s="15">
        <v>72297.337143280005</v>
      </c>
      <c r="I37" s="15">
        <v>79380.372684820017</v>
      </c>
      <c r="J37" s="15">
        <v>82631.530217570005</v>
      </c>
      <c r="K37" s="19">
        <v>89188.544847429992</v>
      </c>
    </row>
    <row r="38" spans="2:11" s="3" customFormat="1" ht="12.75" x14ac:dyDescent="0.2">
      <c r="B38" s="16" t="s">
        <v>23</v>
      </c>
      <c r="C38" s="15">
        <v>2381.6481715199998</v>
      </c>
      <c r="D38" s="15">
        <v>3263.2212151700001</v>
      </c>
      <c r="E38" s="15">
        <v>4134.9281111999999</v>
      </c>
      <c r="F38" s="15">
        <v>5523.4778251099997</v>
      </c>
      <c r="G38" s="15">
        <v>6817.23800132</v>
      </c>
      <c r="H38" s="15">
        <v>7943.9820707099998</v>
      </c>
      <c r="I38" s="15">
        <v>9380.2997327400008</v>
      </c>
      <c r="J38" s="15">
        <v>10392.632490940001</v>
      </c>
      <c r="K38" s="19">
        <v>11592.150654690002</v>
      </c>
    </row>
    <row r="39" spans="2:11" s="3" customFormat="1" ht="12.75" x14ac:dyDescent="0.2">
      <c r="B39" s="16" t="s">
        <v>24</v>
      </c>
      <c r="C39" s="15">
        <v>144.08887340000001</v>
      </c>
      <c r="D39" s="15">
        <v>234.88422842</v>
      </c>
      <c r="E39" s="15">
        <v>151.54921576000001</v>
      </c>
      <c r="F39" s="15">
        <v>101.8072001</v>
      </c>
      <c r="G39" s="15">
        <v>144.32129656000001</v>
      </c>
      <c r="H39" s="15">
        <v>129.60705386000001</v>
      </c>
      <c r="I39" s="15">
        <v>362.47875060000001</v>
      </c>
      <c r="J39" s="15">
        <v>240.47435581000002</v>
      </c>
      <c r="K39" s="19">
        <v>228.90470439000001</v>
      </c>
    </row>
    <row r="40" spans="2:11" s="3" customFormat="1" ht="12.75" x14ac:dyDescent="0.2">
      <c r="B40" s="16" t="s">
        <v>66</v>
      </c>
      <c r="C40" s="15">
        <v>5643.8425557099999</v>
      </c>
      <c r="D40" s="15">
        <v>6230.0848331199995</v>
      </c>
      <c r="E40" s="15">
        <v>5883.5367179200002</v>
      </c>
      <c r="F40" s="15">
        <v>7481.0962813200003</v>
      </c>
      <c r="G40" s="15">
        <v>9663.3971131399994</v>
      </c>
      <c r="H40" s="15">
        <v>14892.02090489</v>
      </c>
      <c r="I40" s="15">
        <v>17431.729804220002</v>
      </c>
      <c r="J40" s="15">
        <v>18238.410890250001</v>
      </c>
      <c r="K40" s="19">
        <v>18633.57139528</v>
      </c>
    </row>
    <row r="41" spans="2:11" s="3" customFormat="1" ht="12.75" x14ac:dyDescent="0.2">
      <c r="B41" s="16" t="s">
        <v>25</v>
      </c>
      <c r="C41" s="15">
        <v>4337.37088778</v>
      </c>
      <c r="D41" s="15">
        <v>5422.9661756699998</v>
      </c>
      <c r="E41" s="15">
        <v>7624.6762906699996</v>
      </c>
      <c r="F41" s="15">
        <v>12867.5621096</v>
      </c>
      <c r="G41" s="15">
        <v>16467.510186849999</v>
      </c>
      <c r="H41" s="15">
        <v>25291.022044159999</v>
      </c>
      <c r="I41" s="15">
        <v>33449.203234289998</v>
      </c>
      <c r="J41" s="15">
        <v>34962.421880339993</v>
      </c>
      <c r="K41" s="19">
        <v>35677.15329676</v>
      </c>
    </row>
    <row r="42" spans="2:11" s="3" customFormat="1" ht="12.75" x14ac:dyDescent="0.2">
      <c r="B42" s="16" t="s">
        <v>26</v>
      </c>
      <c r="C42" s="15">
        <v>2796.1983475799998</v>
      </c>
      <c r="D42" s="15">
        <v>2753.7663094099998</v>
      </c>
      <c r="E42" s="15">
        <v>3358.7390953099998</v>
      </c>
      <c r="F42" s="15">
        <v>3778.6611630299999</v>
      </c>
      <c r="G42" s="15">
        <v>3610.6256594199999</v>
      </c>
      <c r="H42" s="15">
        <v>4097.1113125700003</v>
      </c>
      <c r="I42" s="15">
        <v>4414.4291060899996</v>
      </c>
      <c r="J42" s="15">
        <v>5065.1662878900006</v>
      </c>
      <c r="K42" s="19">
        <v>5692.0802391200004</v>
      </c>
    </row>
    <row r="43" spans="2:11" s="3" customFormat="1" ht="12.75" x14ac:dyDescent="0.2">
      <c r="B43" s="16" t="s">
        <v>27</v>
      </c>
      <c r="C43" s="15">
        <v>1695.8714385200001</v>
      </c>
      <c r="D43" s="15">
        <v>1803.6042402800001</v>
      </c>
      <c r="E43" s="15">
        <v>1839.39054356</v>
      </c>
      <c r="F43" s="15">
        <v>2037.6689649699999</v>
      </c>
      <c r="G43" s="15">
        <v>2154.8534890699998</v>
      </c>
      <c r="H43" s="15">
        <v>2409.8303072200001</v>
      </c>
      <c r="I43" s="15">
        <v>2544.84422602</v>
      </c>
      <c r="J43" s="15">
        <v>2719.6426953199998</v>
      </c>
      <c r="K43" s="19">
        <v>2887.2711074499998</v>
      </c>
    </row>
    <row r="44" spans="2:11" s="3" customFormat="1" ht="12.75" x14ac:dyDescent="0.2">
      <c r="B44" s="16" t="s">
        <v>51</v>
      </c>
      <c r="C44" s="15">
        <v>1696.8553434400001</v>
      </c>
      <c r="D44" s="15">
        <v>2039.39216887</v>
      </c>
      <c r="E44" s="15">
        <v>2648.3118169700001</v>
      </c>
      <c r="F44" s="15">
        <v>2830.4571137299999</v>
      </c>
      <c r="G44" s="15">
        <v>2705.0676034500002</v>
      </c>
      <c r="H44" s="15">
        <v>2633.66305784</v>
      </c>
      <c r="I44" s="15">
        <v>3576.7800863399998</v>
      </c>
      <c r="J44" s="15">
        <v>3328.93689163</v>
      </c>
      <c r="K44" s="19">
        <v>3202.0055244099999</v>
      </c>
    </row>
    <row r="45" spans="2:11" s="3" customFormat="1" ht="12.75" x14ac:dyDescent="0.2">
      <c r="B45" s="16" t="s">
        <v>28</v>
      </c>
      <c r="C45" s="15">
        <v>1416.50806964</v>
      </c>
      <c r="D45" s="15">
        <v>1717.45261671</v>
      </c>
      <c r="E45" s="15">
        <v>2465.2032340599999</v>
      </c>
      <c r="F45" s="15">
        <v>2617.26072247</v>
      </c>
      <c r="G45" s="15">
        <v>2549.26817119</v>
      </c>
      <c r="H45" s="15">
        <v>2746.4685641299998</v>
      </c>
      <c r="I45" s="15">
        <v>2804.6327594299996</v>
      </c>
      <c r="J45" s="15">
        <v>2623.8850717699997</v>
      </c>
      <c r="K45" s="19">
        <v>2530.6932975100003</v>
      </c>
    </row>
    <row r="46" spans="2:11" s="3" customFormat="1" ht="12.75" x14ac:dyDescent="0.2">
      <c r="B46" s="16"/>
      <c r="C46" s="15"/>
      <c r="D46" s="15"/>
      <c r="E46" s="15"/>
      <c r="F46" s="15"/>
      <c r="G46" s="15"/>
      <c r="H46" s="15"/>
      <c r="I46" s="15"/>
      <c r="J46" s="15"/>
      <c r="K46" s="19"/>
    </row>
    <row r="47" spans="2:11" s="4" customFormat="1" ht="12.75" x14ac:dyDescent="0.2">
      <c r="B47" s="12" t="s">
        <v>29</v>
      </c>
      <c r="C47" s="13">
        <f t="shared" ref="C47:H47" si="13">SUM(C48:C52)</f>
        <v>10801.966734700001</v>
      </c>
      <c r="D47" s="13">
        <f t="shared" si="13"/>
        <v>12046.739089029999</v>
      </c>
      <c r="E47" s="13">
        <f t="shared" si="13"/>
        <v>13616.999102380001</v>
      </c>
      <c r="F47" s="13">
        <f t="shared" si="13"/>
        <v>14257.334547749999</v>
      </c>
      <c r="G47" s="13">
        <f t="shared" si="13"/>
        <v>15225.053382689999</v>
      </c>
      <c r="H47" s="13">
        <f t="shared" si="13"/>
        <v>16660.673370839999</v>
      </c>
      <c r="I47" s="13">
        <f t="shared" ref="I47:J47" si="14">SUM(I48:I52)</f>
        <v>16652.965061020001</v>
      </c>
      <c r="J47" s="13">
        <f t="shared" si="14"/>
        <v>18076.56548737</v>
      </c>
      <c r="K47" s="18">
        <f t="shared" ref="K47" si="15">SUM(K48:K52)</f>
        <v>19406.33962603</v>
      </c>
    </row>
    <row r="48" spans="2:11" s="3" customFormat="1" ht="12.75" x14ac:dyDescent="0.2">
      <c r="B48" s="16" t="s">
        <v>30</v>
      </c>
      <c r="C48" s="15">
        <v>6452.9766267200002</v>
      </c>
      <c r="D48" s="15">
        <v>7916.3366106100002</v>
      </c>
      <c r="E48" s="15">
        <v>9431.3179006099999</v>
      </c>
      <c r="F48" s="15">
        <v>10046.163910609999</v>
      </c>
      <c r="G48" s="15">
        <v>11030.32258061</v>
      </c>
      <c r="H48" s="15">
        <v>11884.303240609999</v>
      </c>
      <c r="I48" s="15">
        <v>12747.37366655</v>
      </c>
      <c r="J48" s="15">
        <v>13455.645656549999</v>
      </c>
      <c r="K48" s="19">
        <v>14440.394266549998</v>
      </c>
    </row>
    <row r="49" spans="2:11" s="3" customFormat="1" ht="12.75" x14ac:dyDescent="0.2">
      <c r="B49" s="16" t="s">
        <v>31</v>
      </c>
      <c r="C49" s="15">
        <v>626.25729934000003</v>
      </c>
      <c r="D49" s="15">
        <v>440.45223038999995</v>
      </c>
      <c r="E49" s="15">
        <v>521.72756847999995</v>
      </c>
      <c r="F49" s="15">
        <v>142.45366539</v>
      </c>
      <c r="G49" s="15">
        <v>122.78606947999999</v>
      </c>
      <c r="H49" s="15">
        <v>135.13453462000001</v>
      </c>
      <c r="I49" s="15">
        <v>236.10821138999998</v>
      </c>
      <c r="J49" s="15">
        <v>298.88327038999995</v>
      </c>
      <c r="K49" s="19">
        <v>170.96833228</v>
      </c>
    </row>
    <row r="50" spans="2:11" s="3" customFormat="1" ht="12.75" x14ac:dyDescent="0.2">
      <c r="B50" s="16" t="s">
        <v>32</v>
      </c>
      <c r="C50" s="15">
        <v>0</v>
      </c>
      <c r="D50" s="15"/>
      <c r="E50" s="15"/>
      <c r="F50" s="15"/>
      <c r="G50" s="15"/>
      <c r="H50" s="15"/>
      <c r="I50" s="15"/>
      <c r="J50" s="15"/>
      <c r="K50" s="19"/>
    </row>
    <row r="51" spans="2:11" s="3" customFormat="1" ht="12.75" x14ac:dyDescent="0.2">
      <c r="B51" s="16" t="s">
        <v>33</v>
      </c>
      <c r="C51" s="15">
        <v>1983.8233138799999</v>
      </c>
      <c r="D51" s="15">
        <v>1960.1092246600001</v>
      </c>
      <c r="E51" s="15">
        <v>1687.37290917</v>
      </c>
      <c r="F51" s="15">
        <v>2015.5431917799999</v>
      </c>
      <c r="G51" s="15">
        <v>2236.91886342</v>
      </c>
      <c r="H51" s="15">
        <v>2500.6237864</v>
      </c>
      <c r="I51" s="15">
        <v>2817.8480043999998</v>
      </c>
      <c r="J51" s="15">
        <v>2899.8775660700003</v>
      </c>
      <c r="K51" s="19">
        <v>3052.7391123899997</v>
      </c>
    </row>
    <row r="52" spans="2:11" s="3" customFormat="1" ht="12.75" x14ac:dyDescent="0.2">
      <c r="B52" s="16" t="s">
        <v>34</v>
      </c>
      <c r="C52" s="15">
        <v>1738.9094947599999</v>
      </c>
      <c r="D52" s="15">
        <v>1729.8410233699999</v>
      </c>
      <c r="E52" s="15">
        <v>1976.58072412</v>
      </c>
      <c r="F52" s="15">
        <v>2053.1737799699999</v>
      </c>
      <c r="G52" s="15">
        <v>1835.02586918</v>
      </c>
      <c r="H52" s="15">
        <v>2140.61180921</v>
      </c>
      <c r="I52" s="15">
        <v>851.63517867999985</v>
      </c>
      <c r="J52" s="15">
        <v>1422.15899436</v>
      </c>
      <c r="K52" s="19">
        <v>1742.2379148099999</v>
      </c>
    </row>
    <row r="53" spans="2:11" s="3" customFormat="1" ht="12.75" x14ac:dyDescent="0.2">
      <c r="B53" s="16"/>
      <c r="C53" s="15"/>
      <c r="D53" s="15"/>
      <c r="E53" s="15"/>
      <c r="F53" s="15"/>
      <c r="G53" s="15"/>
      <c r="H53" s="15"/>
      <c r="I53" s="15"/>
      <c r="J53" s="15"/>
      <c r="K53" s="19"/>
    </row>
    <row r="54" spans="2:11" s="4" customFormat="1" ht="12.75" x14ac:dyDescent="0.2">
      <c r="B54" s="12" t="s">
        <v>35</v>
      </c>
      <c r="C54" s="13">
        <f t="shared" ref="C54:H54" si="16">+C29+C47</f>
        <v>136033.48174568999</v>
      </c>
      <c r="D54" s="13">
        <f t="shared" si="16"/>
        <v>163268.07516916998</v>
      </c>
      <c r="E54" s="13">
        <f t="shared" si="16"/>
        <v>173014.67993660001</v>
      </c>
      <c r="F54" s="13">
        <f t="shared" si="16"/>
        <v>200119.07848219</v>
      </c>
      <c r="G54" s="13">
        <f t="shared" si="16"/>
        <v>214158.56066864997</v>
      </c>
      <c r="H54" s="13">
        <f t="shared" si="16"/>
        <v>226269.99532396998</v>
      </c>
      <c r="I54" s="13">
        <f t="shared" ref="I54:J54" si="17">+I29+I47</f>
        <v>254832.93284171002</v>
      </c>
      <c r="J54" s="13">
        <f t="shared" si="17"/>
        <v>271304.12778316002</v>
      </c>
      <c r="K54" s="18">
        <f t="shared" ref="K54" si="18">+K29+K47</f>
        <v>286086.12396155001</v>
      </c>
    </row>
    <row r="55" spans="2:11" s="3" customFormat="1" ht="12.75" x14ac:dyDescent="0.2">
      <c r="B55" s="16" t="s">
        <v>36</v>
      </c>
      <c r="C55" s="15">
        <v>14694.168354130001</v>
      </c>
      <c r="D55" s="15">
        <v>18672.350202689999</v>
      </c>
      <c r="E55" s="15">
        <v>22558.357576440001</v>
      </c>
      <c r="F55" s="15">
        <v>21343.440376710001</v>
      </c>
      <c r="G55" s="15">
        <v>20933.80835069</v>
      </c>
      <c r="H55" s="15">
        <v>20177.2076375</v>
      </c>
      <c r="I55" s="15">
        <v>16247.72032464</v>
      </c>
      <c r="J55" s="15">
        <v>15670.70275622</v>
      </c>
      <c r="K55" s="19">
        <v>16904.787152879999</v>
      </c>
    </row>
    <row r="56" spans="2:11" s="3" customFormat="1" ht="12.75" x14ac:dyDescent="0.2">
      <c r="B56" s="16" t="s">
        <v>37</v>
      </c>
      <c r="C56" s="15">
        <v>245127.27049967</v>
      </c>
      <c r="D56" s="15">
        <v>281382.71925924998</v>
      </c>
      <c r="E56" s="15">
        <v>326833.23066572001</v>
      </c>
      <c r="F56" s="15">
        <v>382401.46150636999</v>
      </c>
      <c r="G56" s="15">
        <v>409888.88380158</v>
      </c>
      <c r="H56" s="15">
        <v>404644.87744441</v>
      </c>
      <c r="I56" s="15">
        <v>425891.84651698999</v>
      </c>
      <c r="J56" s="15">
        <v>427306.73387965001</v>
      </c>
      <c r="K56" s="19">
        <v>499337.93471635995</v>
      </c>
    </row>
    <row r="57" spans="2:11" s="3" customFormat="1" ht="12.75" x14ac:dyDescent="0.2">
      <c r="B57" s="16"/>
      <c r="C57" s="15"/>
      <c r="D57" s="15"/>
      <c r="E57" s="15"/>
      <c r="F57" s="15"/>
      <c r="G57" s="15"/>
      <c r="H57" s="15"/>
      <c r="I57" s="15"/>
      <c r="J57" s="15"/>
      <c r="K57" s="19"/>
    </row>
    <row r="58" spans="2:11" s="3" customFormat="1" ht="12.75" x14ac:dyDescent="0.2">
      <c r="B58" s="12" t="s">
        <v>38</v>
      </c>
      <c r="C58" s="13"/>
      <c r="D58" s="13"/>
      <c r="E58" s="13"/>
      <c r="F58" s="13"/>
      <c r="G58" s="13"/>
      <c r="H58" s="13"/>
      <c r="I58" s="13"/>
      <c r="J58" s="13"/>
      <c r="K58" s="18"/>
    </row>
    <row r="59" spans="2:11" s="3" customFormat="1" ht="12.75" x14ac:dyDescent="0.2">
      <c r="B59" s="16" t="s">
        <v>39</v>
      </c>
      <c r="C59" s="15">
        <v>9545.9250615599994</v>
      </c>
      <c r="D59" s="15">
        <v>10266.713848610001</v>
      </c>
      <c r="E59" s="15">
        <v>11297.949863739999</v>
      </c>
      <c r="F59" s="15">
        <v>12951.82286832</v>
      </c>
      <c r="G59" s="15">
        <v>14341.2408524</v>
      </c>
      <c r="H59" s="15">
        <v>15499.13007857</v>
      </c>
      <c r="I59" s="15">
        <v>15530.8316641</v>
      </c>
      <c r="J59" s="15">
        <v>15537.277767129999</v>
      </c>
      <c r="K59" s="19">
        <v>16832.33860698</v>
      </c>
    </row>
    <row r="60" spans="2:11" s="3" customFormat="1" ht="12.75" x14ac:dyDescent="0.2">
      <c r="B60" s="16" t="s">
        <v>40</v>
      </c>
      <c r="C60" s="15">
        <v>-1859.89968688</v>
      </c>
      <c r="D60" s="15">
        <v>-2318.8199094400002</v>
      </c>
      <c r="E60" s="15">
        <v>-2565.93169072</v>
      </c>
      <c r="F60" s="15">
        <v>-3264.2575603199998</v>
      </c>
      <c r="G60" s="15">
        <v>-4259.8872069099998</v>
      </c>
      <c r="H60" s="15">
        <v>-4891.2340106199999</v>
      </c>
      <c r="I60" s="15">
        <v>-5660.6144021399996</v>
      </c>
      <c r="J60" s="15">
        <v>-6338.7172719399996</v>
      </c>
      <c r="K60" s="19">
        <v>-6795.6572893800003</v>
      </c>
    </row>
    <row r="61" spans="2:11" s="4" customFormat="1" ht="12.75" x14ac:dyDescent="0.2">
      <c r="B61" s="12" t="s">
        <v>41</v>
      </c>
      <c r="C61" s="13">
        <f t="shared" ref="C61:H61" si="19">+C59+C60</f>
        <v>7686.025374679999</v>
      </c>
      <c r="D61" s="13">
        <f t="shared" si="19"/>
        <v>7947.8939391700005</v>
      </c>
      <c r="E61" s="13">
        <f t="shared" si="19"/>
        <v>8732.0181730199984</v>
      </c>
      <c r="F61" s="13">
        <f t="shared" si="19"/>
        <v>9687.5653079999993</v>
      </c>
      <c r="G61" s="13">
        <f t="shared" si="19"/>
        <v>10081.35364549</v>
      </c>
      <c r="H61" s="13">
        <f t="shared" si="19"/>
        <v>10607.896067950001</v>
      </c>
      <c r="I61" s="13">
        <f t="shared" ref="I61:J61" si="20">+I59+I60</f>
        <v>9870.2172619600005</v>
      </c>
      <c r="J61" s="13">
        <f t="shared" si="20"/>
        <v>9198.5604951899986</v>
      </c>
      <c r="K61" s="18">
        <f t="shared" ref="K61" si="21">+K59+K60</f>
        <v>10036.6813176</v>
      </c>
    </row>
    <row r="62" spans="2:11" s="4" customFormat="1" ht="12.75" x14ac:dyDescent="0.2">
      <c r="B62" s="16" t="s">
        <v>44</v>
      </c>
      <c r="C62" s="15">
        <v>2476.2242997799999</v>
      </c>
      <c r="D62" s="15">
        <v>2663.9372284599999</v>
      </c>
      <c r="E62" s="15">
        <v>3587.82241028</v>
      </c>
      <c r="F62" s="15">
        <v>4045.1112816599998</v>
      </c>
      <c r="G62" s="15">
        <v>3891.1204083299999</v>
      </c>
      <c r="H62" s="15">
        <v>4380.4316363999997</v>
      </c>
      <c r="I62" s="15">
        <v>3689.1455747699997</v>
      </c>
      <c r="J62" s="15">
        <v>4300.3850733299996</v>
      </c>
      <c r="K62" s="19">
        <v>4390.4210072799997</v>
      </c>
    </row>
    <row r="63" spans="2:11" s="4" customFormat="1" ht="12.75" x14ac:dyDescent="0.2">
      <c r="B63" s="16" t="s">
        <v>45</v>
      </c>
      <c r="C63" s="15">
        <v>-700.78679061000003</v>
      </c>
      <c r="D63" s="15">
        <v>-1000.20238987</v>
      </c>
      <c r="E63" s="15">
        <v>-1799.12298334</v>
      </c>
      <c r="F63" s="15">
        <v>-2282.5091033200001</v>
      </c>
      <c r="G63" s="15">
        <v>-2490.17400782</v>
      </c>
      <c r="H63" s="15">
        <v>-2927.7389087800002</v>
      </c>
      <c r="I63" s="15">
        <v>-2451.2621805200001</v>
      </c>
      <c r="J63" s="15">
        <v>-2273.5522204499998</v>
      </c>
      <c r="K63" s="19">
        <v>-1992.9112801900001</v>
      </c>
    </row>
    <row r="64" spans="2:11" s="4" customFormat="1" ht="12.75" x14ac:dyDescent="0.2">
      <c r="B64" s="12" t="s">
        <v>52</v>
      </c>
      <c r="C64" s="13">
        <f t="shared" ref="C64:H64" si="22">+C61+C62+C63</f>
        <v>9461.4628838499993</v>
      </c>
      <c r="D64" s="13">
        <f t="shared" si="22"/>
        <v>9611.6287777599991</v>
      </c>
      <c r="E64" s="13">
        <f t="shared" si="22"/>
        <v>10520.717599959999</v>
      </c>
      <c r="F64" s="13">
        <f t="shared" si="22"/>
        <v>11450.167486339999</v>
      </c>
      <c r="G64" s="13">
        <f t="shared" si="22"/>
        <v>11482.300046</v>
      </c>
      <c r="H64" s="13">
        <f t="shared" si="22"/>
        <v>12060.588795570002</v>
      </c>
      <c r="I64" s="13">
        <f t="shared" ref="I64:J64" si="23">+I61+I62+I63</f>
        <v>11108.100656210001</v>
      </c>
      <c r="J64" s="13">
        <f t="shared" si="23"/>
        <v>11225.393348069998</v>
      </c>
      <c r="K64" s="18">
        <f t="shared" ref="K64" si="24">+K61+K62+K63</f>
        <v>12434.19104469</v>
      </c>
    </row>
    <row r="65" spans="2:11" s="4" customFormat="1" ht="12.75" x14ac:dyDescent="0.2">
      <c r="B65" s="16" t="s">
        <v>42</v>
      </c>
      <c r="C65" s="15">
        <v>1724.3522065100001</v>
      </c>
      <c r="D65" s="15">
        <v>1772.1844763300001</v>
      </c>
      <c r="E65" s="15">
        <v>1966.5929776600001</v>
      </c>
      <c r="F65" s="15">
        <v>2278.02089028</v>
      </c>
      <c r="G65" s="15">
        <v>2219.99573156</v>
      </c>
      <c r="H65" s="15">
        <v>2207.49542475</v>
      </c>
      <c r="I65" s="15">
        <v>2227.3987170400001</v>
      </c>
      <c r="J65" s="15">
        <v>3359.1610576200001</v>
      </c>
      <c r="K65" s="19">
        <v>3496.2975199099997</v>
      </c>
    </row>
    <row r="66" spans="2:11" s="4" customFormat="1" ht="12.75" x14ac:dyDescent="0.2">
      <c r="B66" s="16" t="s">
        <v>43</v>
      </c>
      <c r="C66" s="15">
        <v>-2565.9090572999999</v>
      </c>
      <c r="D66" s="15">
        <v>-2418.8879800499999</v>
      </c>
      <c r="E66" s="15">
        <v>-2812.5582714799998</v>
      </c>
      <c r="F66" s="15">
        <v>-3466.5548563799998</v>
      </c>
      <c r="G66" s="15">
        <v>-3326.7404852099999</v>
      </c>
      <c r="H66" s="15">
        <v>-3275.1776789400001</v>
      </c>
      <c r="I66" s="15">
        <v>-4175.3043477500005</v>
      </c>
      <c r="J66" s="15">
        <v>-4570.9597150700001</v>
      </c>
      <c r="K66" s="19">
        <v>-5010.1969848899998</v>
      </c>
    </row>
    <row r="67" spans="2:11" s="4" customFormat="1" ht="12.75" x14ac:dyDescent="0.2">
      <c r="B67" s="12" t="s">
        <v>53</v>
      </c>
      <c r="C67" s="13">
        <f t="shared" ref="C67:H67" si="25">+C64+C65+C66</f>
        <v>8619.9060330600005</v>
      </c>
      <c r="D67" s="13">
        <f t="shared" si="25"/>
        <v>8964.9252740399988</v>
      </c>
      <c r="E67" s="13">
        <f t="shared" si="25"/>
        <v>9674.7523061399988</v>
      </c>
      <c r="F67" s="13">
        <f t="shared" si="25"/>
        <v>10261.633520239999</v>
      </c>
      <c r="G67" s="13">
        <f t="shared" si="25"/>
        <v>10375.55529235</v>
      </c>
      <c r="H67" s="13">
        <f t="shared" si="25"/>
        <v>10992.906541380002</v>
      </c>
      <c r="I67" s="13">
        <f t="shared" ref="I67:J67" si="26">+I64+I65+I66</f>
        <v>9160.1950255000011</v>
      </c>
      <c r="J67" s="13">
        <f t="shared" si="26"/>
        <v>10013.594690619997</v>
      </c>
      <c r="K67" s="18">
        <f t="shared" ref="K67" si="27">+K64+K65+K66</f>
        <v>10920.291579709999</v>
      </c>
    </row>
    <row r="68" spans="2:11" s="4" customFormat="1" ht="12.75" x14ac:dyDescent="0.2">
      <c r="B68" s="16" t="s">
        <v>46</v>
      </c>
      <c r="C68" s="15">
        <v>-5949.9143874600004</v>
      </c>
      <c r="D68" s="15">
        <v>-6572.90816447</v>
      </c>
      <c r="E68" s="15">
        <v>-6691.1046613799999</v>
      </c>
      <c r="F68" s="15">
        <v>-7117.9565111900001</v>
      </c>
      <c r="G68" s="15">
        <v>-7606.8654987</v>
      </c>
      <c r="H68" s="15">
        <v>-7405.3960778999999</v>
      </c>
      <c r="I68" s="15">
        <v>-7174.3676634799995</v>
      </c>
      <c r="J68" s="15">
        <v>-7403.4173297799989</v>
      </c>
      <c r="K68" s="19">
        <v>-7886.0190373200003</v>
      </c>
    </row>
    <row r="69" spans="2:11" s="4" customFormat="1" ht="12.75" x14ac:dyDescent="0.2">
      <c r="B69" s="12" t="s">
        <v>54</v>
      </c>
      <c r="C69" s="13">
        <f t="shared" ref="C69:H69" si="28">+C67+C68</f>
        <v>2669.9916456000001</v>
      </c>
      <c r="D69" s="13">
        <f t="shared" si="28"/>
        <v>2392.0171095699989</v>
      </c>
      <c r="E69" s="13">
        <f t="shared" si="28"/>
        <v>2983.6476447599989</v>
      </c>
      <c r="F69" s="13">
        <f t="shared" si="28"/>
        <v>3143.6770090499986</v>
      </c>
      <c r="G69" s="13">
        <f t="shared" si="28"/>
        <v>2768.68979365</v>
      </c>
      <c r="H69" s="13">
        <f t="shared" si="28"/>
        <v>3587.5104634800018</v>
      </c>
      <c r="I69" s="13">
        <f t="shared" ref="I69:J69" si="29">+I67+I68</f>
        <v>1985.8273620200016</v>
      </c>
      <c r="J69" s="13">
        <f t="shared" si="29"/>
        <v>2610.1773608399981</v>
      </c>
      <c r="K69" s="18">
        <f t="shared" ref="K69" si="30">+K67+K68</f>
        <v>3034.2725423899992</v>
      </c>
    </row>
    <row r="70" spans="2:11" s="4" customFormat="1" ht="12.75" x14ac:dyDescent="0.2">
      <c r="B70" s="16" t="s">
        <v>55</v>
      </c>
      <c r="C70" s="15">
        <v>-54.93432936</v>
      </c>
      <c r="D70" s="15">
        <v>-63.982779240000006</v>
      </c>
      <c r="E70" s="15">
        <v>5.2992936999999998</v>
      </c>
      <c r="F70" s="15">
        <v>232.32830074</v>
      </c>
      <c r="G70" s="15">
        <v>-14.9093847</v>
      </c>
      <c r="H70" s="15">
        <v>-76.913278030000001</v>
      </c>
      <c r="I70" s="15">
        <v>115.14603971</v>
      </c>
      <c r="J70" s="15">
        <v>-231.84958104</v>
      </c>
      <c r="K70" s="19">
        <v>39.066987599999997</v>
      </c>
    </row>
    <row r="71" spans="2:11" s="4" customFormat="1" ht="12.75" x14ac:dyDescent="0.2">
      <c r="B71" s="16" t="s">
        <v>56</v>
      </c>
      <c r="C71" s="15">
        <v>-55.228270129999999</v>
      </c>
      <c r="D71" s="15">
        <v>-61.286126750000001</v>
      </c>
      <c r="E71" s="15">
        <v>8.1074235600000009</v>
      </c>
      <c r="F71" s="15">
        <v>232.70611621</v>
      </c>
      <c r="G71" s="15">
        <v>-12.01283329</v>
      </c>
      <c r="H71" s="15">
        <v>-77.291382530000007</v>
      </c>
      <c r="I71" s="15">
        <v>115.45813348</v>
      </c>
      <c r="J71" s="15">
        <v>230.4008485</v>
      </c>
      <c r="K71" s="19">
        <v>-40.28642593</v>
      </c>
    </row>
    <row r="72" spans="2:11" s="4" customFormat="1" ht="14.25" x14ac:dyDescent="0.2">
      <c r="B72" s="12" t="s">
        <v>67</v>
      </c>
      <c r="C72" s="13">
        <f t="shared" ref="C72:I72" si="31">+C69+C70-C71</f>
        <v>2670.2855863700001</v>
      </c>
      <c r="D72" s="13">
        <f t="shared" si="31"/>
        <v>2389.320457079999</v>
      </c>
      <c r="E72" s="13">
        <f t="shared" si="31"/>
        <v>2980.8395148999989</v>
      </c>
      <c r="F72" s="13">
        <f t="shared" si="31"/>
        <v>3143.2991935799987</v>
      </c>
      <c r="G72" s="13">
        <f t="shared" si="31"/>
        <v>2765.7932422399999</v>
      </c>
      <c r="H72" s="13">
        <f t="shared" si="31"/>
        <v>3587.8885679800019</v>
      </c>
      <c r="I72" s="13">
        <f t="shared" si="31"/>
        <v>1985.5152682500016</v>
      </c>
      <c r="J72" s="13">
        <f>+J69+J70+J71</f>
        <v>2608.728628299998</v>
      </c>
      <c r="K72" s="18">
        <f>+K69+K70+K71</f>
        <v>3033.0531040599994</v>
      </c>
    </row>
    <row r="73" spans="2:11" s="4" customFormat="1" ht="13.5" x14ac:dyDescent="0.2">
      <c r="B73" s="16" t="s">
        <v>68</v>
      </c>
      <c r="C73" s="15">
        <v>8.6823908999999997</v>
      </c>
      <c r="D73" s="15">
        <v>17.962098000000001</v>
      </c>
      <c r="E73" s="15">
        <v>33.946289180000001</v>
      </c>
      <c r="F73" s="15">
        <v>38.480361430000002</v>
      </c>
      <c r="G73" s="15">
        <v>62.830896269999997</v>
      </c>
      <c r="H73" s="15">
        <v>27.14186746</v>
      </c>
      <c r="I73" s="15">
        <v>35.358455469999996</v>
      </c>
      <c r="J73" s="15">
        <v>21.181976899999999</v>
      </c>
      <c r="K73" s="19">
        <v>19.430285089999998</v>
      </c>
    </row>
    <row r="74" spans="2:11" s="4" customFormat="1" ht="13.5" x14ac:dyDescent="0.2">
      <c r="B74" s="16" t="s">
        <v>69</v>
      </c>
      <c r="C74" s="15">
        <v>0</v>
      </c>
      <c r="D74" s="15">
        <v>-3.78671E-3</v>
      </c>
      <c r="E74" s="15">
        <v>-1.0715352899999999</v>
      </c>
      <c r="F74" s="15">
        <v>-0.23314218</v>
      </c>
      <c r="G74" s="15">
        <v>-0.18722760999999999</v>
      </c>
      <c r="H74" s="15">
        <v>-6.5469569099999996</v>
      </c>
      <c r="I74" s="15">
        <v>-5.4755334900000001</v>
      </c>
      <c r="J74" s="15">
        <v>-4.5008585400000003</v>
      </c>
      <c r="K74" s="19">
        <v>-4.0633201799999998</v>
      </c>
    </row>
    <row r="75" spans="2:11" s="4" customFormat="1" ht="12.75" x14ac:dyDescent="0.2">
      <c r="B75" s="12" t="s">
        <v>57</v>
      </c>
      <c r="C75" s="13">
        <f t="shared" ref="C75:H75" si="32">+C72+C73+C74</f>
        <v>2678.9679772700001</v>
      </c>
      <c r="D75" s="13">
        <f t="shared" si="32"/>
        <v>2407.2787683699989</v>
      </c>
      <c r="E75" s="13">
        <f t="shared" si="32"/>
        <v>3013.7142687899986</v>
      </c>
      <c r="F75" s="13">
        <f t="shared" si="32"/>
        <v>3181.5464128299986</v>
      </c>
      <c r="G75" s="13">
        <f t="shared" si="32"/>
        <v>2828.4369108999999</v>
      </c>
      <c r="H75" s="13">
        <f t="shared" si="32"/>
        <v>3608.4834785300018</v>
      </c>
      <c r="I75" s="13">
        <f t="shared" ref="I75:J75" si="33">+I72+I73+I74</f>
        <v>2015.3981902300015</v>
      </c>
      <c r="J75" s="13">
        <f t="shared" si="33"/>
        <v>2625.4097466599978</v>
      </c>
      <c r="K75" s="18">
        <f t="shared" ref="K75" si="34">+K72+K73+K74</f>
        <v>3048.4200689699992</v>
      </c>
    </row>
    <row r="76" spans="2:11" s="4" customFormat="1" ht="13.5" x14ac:dyDescent="0.2">
      <c r="B76" s="16" t="s">
        <v>70</v>
      </c>
      <c r="C76" s="15">
        <v>18.176132710000001</v>
      </c>
      <c r="D76" s="15">
        <v>23.120930300000001</v>
      </c>
      <c r="E76" s="15">
        <v>37.128425409999998</v>
      </c>
      <c r="F76" s="15">
        <v>36.513247339999999</v>
      </c>
      <c r="G76" s="15">
        <v>61.664892379999998</v>
      </c>
      <c r="H76" s="15">
        <v>29.520816849999999</v>
      </c>
      <c r="I76" s="15">
        <v>45.420786499999998</v>
      </c>
      <c r="J76" s="15">
        <v>72.718315989999994</v>
      </c>
      <c r="K76" s="19">
        <v>37.254164689999996</v>
      </c>
    </row>
    <row r="77" spans="2:11" s="4" customFormat="1" ht="13.5" x14ac:dyDescent="0.2">
      <c r="B77" s="16" t="s">
        <v>71</v>
      </c>
      <c r="C77" s="15">
        <v>-41.65519157</v>
      </c>
      <c r="D77" s="15">
        <v>-13.923653789999999</v>
      </c>
      <c r="E77" s="15">
        <v>-35.877167839999998</v>
      </c>
      <c r="F77" s="15">
        <v>-26.304663980000001</v>
      </c>
      <c r="G77" s="15">
        <v>-22.510715000000001</v>
      </c>
      <c r="H77" s="15">
        <v>-41.772110849999997</v>
      </c>
      <c r="I77" s="15">
        <v>-13.655287380000001</v>
      </c>
      <c r="J77" s="15">
        <v>-41.607838749999999</v>
      </c>
      <c r="K77" s="19">
        <v>-34.132529849999997</v>
      </c>
    </row>
    <row r="78" spans="2:11" s="4" customFormat="1" ht="12.75" x14ac:dyDescent="0.2">
      <c r="B78" s="12" t="s">
        <v>58</v>
      </c>
      <c r="C78" s="13">
        <f t="shared" ref="C78:H78" si="35">+C75+C76+C77</f>
        <v>2655.4889184099998</v>
      </c>
      <c r="D78" s="13">
        <f t="shared" si="35"/>
        <v>2416.4760448799989</v>
      </c>
      <c r="E78" s="13">
        <f t="shared" si="35"/>
        <v>3014.9655263599989</v>
      </c>
      <c r="F78" s="13">
        <f t="shared" si="35"/>
        <v>3191.7549961899986</v>
      </c>
      <c r="G78" s="13">
        <f t="shared" si="35"/>
        <v>2867.5910882799999</v>
      </c>
      <c r="H78" s="13">
        <f t="shared" si="35"/>
        <v>3596.2321845300016</v>
      </c>
      <c r="I78" s="13">
        <f t="shared" ref="I78:J78" si="36">+I75+I76+I77</f>
        <v>2047.1636893500015</v>
      </c>
      <c r="J78" s="13">
        <f t="shared" si="36"/>
        <v>2656.5202238999977</v>
      </c>
      <c r="K78" s="18">
        <f t="shared" ref="K78" si="37">+K75+K76+K77</f>
        <v>3051.541703809999</v>
      </c>
    </row>
    <row r="79" spans="2:11" s="3" customFormat="1" ht="12.75" x14ac:dyDescent="0.2">
      <c r="B79" s="16" t="s">
        <v>59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1E-8</v>
      </c>
      <c r="J79" s="15">
        <v>-5.9999999999999995E-8</v>
      </c>
      <c r="K79" s="19">
        <v>0</v>
      </c>
    </row>
    <row r="80" spans="2:11" s="3" customFormat="1" ht="12.75" x14ac:dyDescent="0.2">
      <c r="B80" s="16" t="s">
        <v>60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-5.9999999999999995E-8</v>
      </c>
      <c r="K80" s="19">
        <v>0</v>
      </c>
    </row>
    <row r="81" spans="2:11" s="4" customFormat="1" ht="12.75" x14ac:dyDescent="0.2">
      <c r="B81" s="12" t="s">
        <v>61</v>
      </c>
      <c r="C81" s="13">
        <f t="shared" ref="C81:H81" si="38">+C78+C79+C80</f>
        <v>2655.4889184099998</v>
      </c>
      <c r="D81" s="13">
        <f t="shared" si="38"/>
        <v>2416.4760448799989</v>
      </c>
      <c r="E81" s="13">
        <f t="shared" si="38"/>
        <v>3014.9655263599989</v>
      </c>
      <c r="F81" s="13">
        <f t="shared" si="38"/>
        <v>3191.7549961899986</v>
      </c>
      <c r="G81" s="13">
        <f t="shared" si="38"/>
        <v>2867.5910882799999</v>
      </c>
      <c r="H81" s="13">
        <f t="shared" si="38"/>
        <v>3596.2321845300016</v>
      </c>
      <c r="I81" s="13">
        <f t="shared" ref="I81:J81" si="39">+I78+I79+I80</f>
        <v>2047.1636893600014</v>
      </c>
      <c r="J81" s="13">
        <f t="shared" si="39"/>
        <v>2656.5202237799981</v>
      </c>
      <c r="K81" s="18">
        <f t="shared" ref="K81" si="40">+K78+K79+K80</f>
        <v>3051.541703809999</v>
      </c>
    </row>
    <row r="82" spans="2:11" s="3" customFormat="1" ht="12.75" x14ac:dyDescent="0.2">
      <c r="B82" s="16" t="s">
        <v>47</v>
      </c>
      <c r="C82" s="15">
        <v>-908.38792431000002</v>
      </c>
      <c r="D82" s="15">
        <v>-686.67446518999998</v>
      </c>
      <c r="E82" s="15">
        <v>-1049.0656215700001</v>
      </c>
      <c r="F82" s="15">
        <v>-1171.0491696199999</v>
      </c>
      <c r="G82" s="15">
        <v>-1091.28728615</v>
      </c>
      <c r="H82" s="15">
        <v>-1526.60544777</v>
      </c>
      <c r="I82" s="15">
        <v>-1252.33934243</v>
      </c>
      <c r="J82" s="15">
        <v>-1237.3322402599999</v>
      </c>
      <c r="K82" s="19">
        <v>-1290.26100468</v>
      </c>
    </row>
    <row r="83" spans="2:11" s="4" customFormat="1" ht="13.5" x14ac:dyDescent="0.2">
      <c r="B83" s="12" t="s">
        <v>72</v>
      </c>
      <c r="C83" s="13">
        <f t="shared" ref="C83:H83" si="41">+C81+C82</f>
        <v>1747.1009940999998</v>
      </c>
      <c r="D83" s="13">
        <f t="shared" si="41"/>
        <v>1729.801579689999</v>
      </c>
      <c r="E83" s="13">
        <f t="shared" si="41"/>
        <v>1965.8999047899988</v>
      </c>
      <c r="F83" s="13">
        <f t="shared" si="41"/>
        <v>2020.7058265699986</v>
      </c>
      <c r="G83" s="13">
        <f t="shared" si="41"/>
        <v>1776.3038021299999</v>
      </c>
      <c r="H83" s="13">
        <f t="shared" si="41"/>
        <v>2069.6267367600017</v>
      </c>
      <c r="I83" s="13">
        <f t="shared" ref="I83:J83" si="42">+I81+I82</f>
        <v>794.82434693000141</v>
      </c>
      <c r="J83" s="13">
        <f t="shared" si="42"/>
        <v>1419.1879835199982</v>
      </c>
      <c r="K83" s="18">
        <f t="shared" ref="K83" si="43">+K81+K82</f>
        <v>1761.280699129999</v>
      </c>
    </row>
    <row r="84" spans="2:11" s="3" customFormat="1" ht="12.75" x14ac:dyDescent="0.2">
      <c r="B84" s="17" t="s">
        <v>73</v>
      </c>
    </row>
    <row r="85" spans="2:11" x14ac:dyDescent="0.25">
      <c r="B85" s="17" t="s">
        <v>74</v>
      </c>
    </row>
    <row r="86" spans="2:11" x14ac:dyDescent="0.25">
      <c r="B86" s="17" t="s">
        <v>48</v>
      </c>
    </row>
    <row r="87" spans="2:11" x14ac:dyDescent="0.25">
      <c r="B87" s="17" t="s">
        <v>49</v>
      </c>
    </row>
    <row r="88" spans="2:11" x14ac:dyDescent="0.25">
      <c r="B88" s="17" t="s">
        <v>50</v>
      </c>
    </row>
    <row r="89" spans="2:11" x14ac:dyDescent="0.25">
      <c r="B89" s="17" t="s">
        <v>63</v>
      </c>
    </row>
    <row r="90" spans="2:11" x14ac:dyDescent="0.25">
      <c r="B90" s="6"/>
    </row>
    <row r="91" spans="2:11" x14ac:dyDescent="0.25">
      <c r="B91" s="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2015-11-30T14:32:40Z</dcterms:created>
  <dcterms:modified xsi:type="dcterms:W3CDTF">2023-06-16T22:24:13Z</dcterms:modified>
</cp:coreProperties>
</file>