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-105" yWindow="0" windowWidth="27255" windowHeight="10680"/>
  </bookViews>
  <sheets>
    <sheet name="BOLVALOR" sheetId="1" r:id="rId1"/>
  </sheets>
  <definedNames>
    <definedName name="_Regression_Int" localSheetId="0" hidden="1">1</definedName>
    <definedName name="_xlnm.Print_Area" localSheetId="0">BOLVALOR!$B$6:$H$50</definedName>
  </definedNames>
  <calcPr calcId="145621"/>
</workbook>
</file>

<file path=xl/calcChain.xml><?xml version="1.0" encoding="utf-8"?>
<calcChain xmlns="http://schemas.openxmlformats.org/spreadsheetml/2006/main">
  <c r="AD47" i="1" l="1"/>
  <c r="AD44" i="1"/>
  <c r="AD41" i="1"/>
  <c r="AD35" i="1"/>
  <c r="AD13" i="1"/>
  <c r="AD12" i="1" s="1"/>
  <c r="AD11" i="1" s="1"/>
  <c r="AC47" i="1" l="1"/>
  <c r="AC44" i="1"/>
  <c r="AC41" i="1"/>
  <c r="AC35" i="1"/>
  <c r="AC13" i="1"/>
  <c r="AC12" i="1" l="1"/>
  <c r="AC11" i="1" s="1"/>
  <c r="AB39" i="1"/>
  <c r="AB35" i="1" s="1"/>
  <c r="AB14" i="1"/>
  <c r="AB18" i="1"/>
  <c r="AB31" i="1"/>
  <c r="AB33" i="1"/>
  <c r="AB30" i="1"/>
  <c r="AB26" i="1"/>
  <c r="AB20" i="1"/>
  <c r="AB27" i="1"/>
  <c r="AB19" i="1"/>
  <c r="AB47" i="1"/>
  <c r="AB44" i="1"/>
  <c r="AB41" i="1"/>
  <c r="AB13" i="1" l="1"/>
  <c r="AB12" i="1" s="1"/>
  <c r="AB11" i="1" s="1"/>
  <c r="AA33" i="1"/>
  <c r="AA31" i="1"/>
  <c r="AA18" i="1"/>
  <c r="AA14" i="1"/>
  <c r="AA47" i="1"/>
  <c r="AA44" i="1"/>
  <c r="AA41" i="1"/>
  <c r="AA35" i="1"/>
  <c r="AA13" i="1"/>
  <c r="AA12" i="1"/>
  <c r="AA11" i="1"/>
  <c r="Z33" i="1"/>
  <c r="Z31" i="1"/>
  <c r="Z19" i="1"/>
  <c r="Z18" i="1"/>
  <c r="Z14" i="1"/>
  <c r="Z29" i="1"/>
  <c r="Z27" i="1"/>
  <c r="Z26" i="1"/>
  <c r="Z20" i="1"/>
  <c r="Z47" i="1"/>
  <c r="Z44" i="1"/>
  <c r="Z41" i="1"/>
  <c r="Z35" i="1"/>
  <c r="Y35" i="1"/>
  <c r="Y47" i="1"/>
  <c r="Y44" i="1"/>
  <c r="Y41" i="1"/>
  <c r="Y13" i="1"/>
  <c r="Y12" i="1"/>
  <c r="Y11" i="1"/>
  <c r="X47" i="1"/>
  <c r="X44" i="1"/>
  <c r="X41" i="1"/>
  <c r="X35" i="1"/>
  <c r="X13" i="1"/>
  <c r="W47" i="1"/>
  <c r="W44" i="1"/>
  <c r="W41" i="1"/>
  <c r="W35" i="1"/>
  <c r="W13" i="1"/>
  <c r="W12" i="1"/>
  <c r="V47" i="1"/>
  <c r="V44" i="1"/>
  <c r="V41" i="1"/>
  <c r="V35" i="1"/>
  <c r="V13" i="1"/>
  <c r="V12" i="1"/>
  <c r="U47" i="1"/>
  <c r="U44" i="1"/>
  <c r="U41" i="1"/>
  <c r="U35" i="1"/>
  <c r="U13" i="1"/>
  <c r="U12" i="1"/>
  <c r="U11" i="1"/>
  <c r="T35" i="1"/>
  <c r="S35" i="1"/>
  <c r="S13" i="1"/>
  <c r="S12" i="1"/>
  <c r="T13" i="1"/>
  <c r="T12" i="1"/>
  <c r="T11" i="1"/>
  <c r="T47" i="1"/>
  <c r="T44" i="1"/>
  <c r="T41" i="1"/>
  <c r="S44" i="1"/>
  <c r="S47" i="1"/>
  <c r="S41" i="1"/>
  <c r="Z13" i="1"/>
  <c r="Z12" i="1"/>
  <c r="Z11" i="1"/>
  <c r="S11" i="1"/>
  <c r="V11" i="1"/>
  <c r="W11" i="1"/>
  <c r="X12" i="1"/>
  <c r="X11" i="1"/>
</calcChain>
</file>

<file path=xl/sharedStrings.xml><?xml version="1.0" encoding="utf-8"?>
<sst xmlns="http://schemas.openxmlformats.org/spreadsheetml/2006/main" count="41" uniqueCount="40">
  <si>
    <t>TOTAL</t>
  </si>
  <si>
    <t xml:space="preserve">    Renta Fija</t>
  </si>
  <si>
    <t xml:space="preserve">    Renta Variable</t>
  </si>
  <si>
    <t xml:space="preserve">      Bonos Bancarios Bursátiles</t>
  </si>
  <si>
    <t xml:space="preserve">      Bonos Convertibles en Acciones</t>
  </si>
  <si>
    <t xml:space="preserve">      Bonos del Banco Central de Bolivia</t>
  </si>
  <si>
    <t xml:space="preserve">      Bonos a Corto Plazo</t>
  </si>
  <si>
    <t xml:space="preserve">      Bonos a Largo Plazo</t>
  </si>
  <si>
    <t xml:space="preserve">      Bonos Municipales</t>
  </si>
  <si>
    <t xml:space="preserve">      Bonos del Tesoro General de la Nación</t>
  </si>
  <si>
    <t xml:space="preserve">      Certificados de Depósito Bancarios</t>
  </si>
  <si>
    <t xml:space="preserve">      Certificados de Devolución de Depósitos</t>
  </si>
  <si>
    <t xml:space="preserve">      Certificados de Depósito emitidos por el BCB</t>
  </si>
  <si>
    <t xml:space="preserve">      Certificado de Nota de Crédito Negociable</t>
  </si>
  <si>
    <t xml:space="preserve">      Cupones de Bonos</t>
  </si>
  <si>
    <t xml:space="preserve">      Depósitos a Plazo Fijo</t>
  </si>
  <si>
    <t xml:space="preserve">      Letras del Tesoro General de la Nación</t>
  </si>
  <si>
    <t xml:space="preserve">      Pagarés</t>
  </si>
  <si>
    <t xml:space="preserve">      Valores de Titularización de Contenido Crediticio</t>
  </si>
  <si>
    <t xml:space="preserve">      Acciones No Registradas en Bolsa</t>
  </si>
  <si>
    <t xml:space="preserve">      Letras de Cambio</t>
  </si>
  <si>
    <t>TIPO DE INSTRUMENTO</t>
  </si>
  <si>
    <t xml:space="preserve">      Pagarés Bursátiles</t>
  </si>
  <si>
    <t xml:space="preserve">(En miles de dólares estadounidenses) </t>
  </si>
  <si>
    <t xml:space="preserve">  Ruedo</t>
  </si>
  <si>
    <t xml:space="preserve">  Subasta</t>
  </si>
  <si>
    <t xml:space="preserve">  Mesa de Negociación</t>
  </si>
  <si>
    <t xml:space="preserve">      Cuotas de Participación</t>
  </si>
  <si>
    <t xml:space="preserve">  Mercado Primario Especial</t>
  </si>
  <si>
    <t xml:space="preserve">      Acciones</t>
  </si>
  <si>
    <t xml:space="preserve">      Acciones </t>
  </si>
  <si>
    <t xml:space="preserve">      Acc. No Registradas</t>
  </si>
  <si>
    <t>Cuadro Nº 7.11.02</t>
  </si>
  <si>
    <t xml:space="preserve">      Letras Banco Central de Bolivia</t>
  </si>
  <si>
    <t xml:space="preserve">      Letras BCB Prepagables</t>
  </si>
  <si>
    <t xml:space="preserve">      Bonos Participativos</t>
  </si>
  <si>
    <t xml:space="preserve">      Cuotas de Participación en Fondos Inver. Cerr.</t>
  </si>
  <si>
    <t>Fuente: Bolsa Boliviana de Valores</t>
  </si>
  <si>
    <t xml:space="preserve">            Instituto Nacional de Estadística</t>
  </si>
  <si>
    <t>BOLIVIA: TRANSACCIONES EN LA BOLSA BOLIVIANA DE VALORES, SEGÚN TIPO DE INSTRUMENTO, 2013 - 2022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</si>
</sst>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\$#.00"/>
    <numFmt numFmtId="166" formatCode="#.00"/>
    <numFmt numFmtId="167" formatCode="%#.00"/>
    <numFmt numFmtId="168" formatCode="#,##0.0"/>
  </numFmts>
  <fonts count="19" x14ac:knownFonts="1">
    <font>
      <sz val="12"/>
      <name val="Courier"/>
    </font>
    <font>
      <b/>
      <sz val="10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sz val="10"/>
      <color indexed="18"/>
      <name val="Arial"/>
      <family val="2"/>
    </font>
    <font>
      <sz val="12"/>
      <color indexed="18"/>
      <name val="Courier"/>
      <family val="3"/>
    </font>
    <font>
      <b/>
      <sz val="12"/>
      <color indexed="18"/>
      <name val="Courier"/>
      <family val="3"/>
    </font>
    <font>
      <sz val="12"/>
      <name val="Arial"/>
      <family val="2"/>
    </font>
    <font>
      <sz val="12"/>
      <color indexed="18"/>
      <name val="Arial"/>
      <family val="2"/>
    </font>
    <font>
      <sz val="10"/>
      <name val="Courier"/>
      <family val="3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8">
    <xf numFmtId="0" fontId="0" fillId="0" borderId="0"/>
    <xf numFmtId="4" fontId="3" fillId="0" borderId="0">
      <protection locked="0"/>
    </xf>
    <xf numFmtId="165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6" fontId="3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164" fontId="2" fillId="0" borderId="0" applyFont="0" applyFill="0" applyBorder="0" applyAlignment="0" applyProtection="0"/>
    <xf numFmtId="167" fontId="3" fillId="0" borderId="0">
      <protection locked="0"/>
    </xf>
    <xf numFmtId="0" fontId="3" fillId="0" borderId="1">
      <protection locked="0"/>
    </xf>
    <xf numFmtId="0" fontId="2" fillId="0" borderId="0"/>
  </cellStyleXfs>
  <cellXfs count="26">
    <xf numFmtId="0" fontId="0" fillId="0" borderId="0" xfId="0"/>
    <xf numFmtId="168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/>
    <xf numFmtId="3" fontId="1" fillId="0" borderId="0" xfId="0" applyNumberFormat="1" applyFont="1" applyFill="1"/>
    <xf numFmtId="0" fontId="0" fillId="0" borderId="0" xfId="0" applyFill="1"/>
    <xf numFmtId="0" fontId="5" fillId="0" borderId="0" xfId="0" applyFont="1" applyFill="1"/>
    <xf numFmtId="0" fontId="7" fillId="0" borderId="0" xfId="0" applyFont="1" applyFill="1"/>
    <xf numFmtId="0" fontId="8" fillId="0" borderId="0" xfId="0" applyFont="1" applyFill="1"/>
    <xf numFmtId="3" fontId="6" fillId="0" borderId="0" xfId="0" applyNumberFormat="1" applyFont="1" applyFill="1" applyBorder="1"/>
    <xf numFmtId="0" fontId="7" fillId="0" borderId="0" xfId="0" applyFont="1" applyFill="1" applyBorder="1"/>
    <xf numFmtId="0" fontId="6" fillId="0" borderId="0" xfId="0" applyFont="1" applyFill="1" applyAlignment="1">
      <alignment horizontal="right"/>
    </xf>
    <xf numFmtId="3" fontId="6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3" fontId="11" fillId="0" borderId="0" xfId="0" applyNumberFormat="1" applyFont="1" applyFill="1"/>
    <xf numFmtId="0" fontId="12" fillId="0" borderId="0" xfId="17" applyFont="1" applyAlignment="1">
      <alignment vertical="center"/>
    </xf>
    <xf numFmtId="0" fontId="13" fillId="0" borderId="0" xfId="17" applyFont="1" applyAlignment="1">
      <alignment vertical="center"/>
    </xf>
    <xf numFmtId="0" fontId="14" fillId="2" borderId="2" xfId="0" applyFont="1" applyFill="1" applyBorder="1" applyAlignment="1">
      <alignment horizontal="center" vertical="center" wrapText="1"/>
    </xf>
    <xf numFmtId="1" fontId="15" fillId="2" borderId="3" xfId="0" applyNumberFormat="1" applyFont="1" applyFill="1" applyBorder="1" applyAlignment="1">
      <alignment horizontal="center" vertical="center"/>
    </xf>
    <xf numFmtId="0" fontId="16" fillId="0" borderId="4" xfId="17" applyFont="1" applyBorder="1" applyAlignment="1">
      <alignment horizontal="left" indent="1"/>
    </xf>
    <xf numFmtId="3" fontId="16" fillId="3" borderId="5" xfId="14" applyNumberFormat="1" applyFont="1" applyFill="1" applyBorder="1" applyAlignment="1">
      <alignment horizontal="right"/>
    </xf>
    <xf numFmtId="0" fontId="17" fillId="4" borderId="4" xfId="0" applyFont="1" applyFill="1" applyBorder="1" applyAlignment="1">
      <alignment horizontal="left" indent="1"/>
    </xf>
    <xf numFmtId="3" fontId="17" fillId="4" borderId="5" xfId="0" applyNumberFormat="1" applyFont="1" applyFill="1" applyBorder="1" applyAlignment="1">
      <alignment horizontal="right"/>
    </xf>
    <xf numFmtId="3" fontId="16" fillId="3" borderId="6" xfId="14" applyNumberFormat="1" applyFont="1" applyFill="1" applyBorder="1" applyAlignment="1">
      <alignment horizontal="right"/>
    </xf>
    <xf numFmtId="3" fontId="17" fillId="4" borderId="6" xfId="0" applyNumberFormat="1" applyFont="1" applyFill="1" applyBorder="1" applyAlignment="1">
      <alignment horizontal="right"/>
    </xf>
    <xf numFmtId="0" fontId="18" fillId="3" borderId="0" xfId="17" applyFont="1" applyFill="1"/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114300</xdr:rowOff>
    </xdr:from>
    <xdr:to>
      <xdr:col>1</xdr:col>
      <xdr:colOff>1299779</xdr:colOff>
      <xdr:row>4</xdr:row>
      <xdr:rowOff>138005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1430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6:AD64"/>
  <sheetViews>
    <sheetView showGridLines="0" showZeros="0" tabSelected="1" zoomScaleNormal="75" workbookViewId="0">
      <selection activeCell="AC11" sqref="AC11"/>
    </sheetView>
  </sheetViews>
  <sheetFormatPr baseColWidth="10" defaultColWidth="9.77734375" defaultRowHeight="12.75" customHeight="1" x14ac:dyDescent="0.2"/>
  <cols>
    <col min="1" max="1" width="2.6640625" style="4" customWidth="1"/>
    <col min="2" max="2" width="34.44140625" style="4" customWidth="1"/>
    <col min="3" max="3" width="9.109375" style="4" hidden="1" customWidth="1"/>
    <col min="4" max="6" width="9.44140625" style="4" hidden="1" customWidth="1"/>
    <col min="7" max="7" width="10" style="4" hidden="1" customWidth="1"/>
    <col min="8" max="8" width="9.44140625" style="4" hidden="1" customWidth="1"/>
    <col min="9" max="9" width="9.77734375" style="4" hidden="1" customWidth="1"/>
    <col min="10" max="10" width="10.44140625" style="4" hidden="1" customWidth="1"/>
    <col min="11" max="11" width="8.77734375" style="12" hidden="1" customWidth="1"/>
    <col min="12" max="12" width="9.6640625" style="4" hidden="1" customWidth="1"/>
    <col min="13" max="15" width="9.5546875" style="4" hidden="1" customWidth="1"/>
    <col min="16" max="16" width="9.77734375" style="4" hidden="1" customWidth="1"/>
    <col min="17" max="18" width="9.6640625" style="4" hidden="1" customWidth="1"/>
    <col min="19" max="20" width="0" style="4" hidden="1" customWidth="1"/>
    <col min="21" max="16384" width="9.77734375" style="4"/>
  </cols>
  <sheetData>
    <row r="6" spans="2:30" ht="12.75" customHeight="1" x14ac:dyDescent="0.2">
      <c r="B6" s="15" t="s">
        <v>32</v>
      </c>
      <c r="C6" s="3"/>
      <c r="D6" s="3"/>
      <c r="E6" s="3"/>
      <c r="F6" s="3"/>
      <c r="G6" s="3"/>
      <c r="H6" s="3"/>
      <c r="I6" s="3"/>
      <c r="J6" s="3"/>
      <c r="M6" s="14"/>
    </row>
    <row r="7" spans="2:30" ht="12.75" customHeight="1" x14ac:dyDescent="0.2">
      <c r="B7" s="15" t="s">
        <v>39</v>
      </c>
      <c r="C7" s="3"/>
      <c r="D7" s="3"/>
      <c r="E7" s="3"/>
      <c r="F7" s="3"/>
      <c r="G7" s="3"/>
      <c r="H7" s="3"/>
      <c r="I7" s="3"/>
      <c r="J7" s="3"/>
      <c r="K7" s="3"/>
      <c r="L7" s="3"/>
      <c r="M7" s="14"/>
    </row>
    <row r="8" spans="2:30" ht="12.75" customHeight="1" x14ac:dyDescent="0.2">
      <c r="B8" s="16" t="s">
        <v>23</v>
      </c>
      <c r="C8" s="8"/>
      <c r="D8" s="8"/>
      <c r="E8" s="8"/>
      <c r="F8" s="8"/>
      <c r="G8" s="8"/>
      <c r="H8" s="8"/>
      <c r="I8" s="8"/>
      <c r="J8" s="8"/>
      <c r="K8" s="8"/>
      <c r="L8" s="8"/>
    </row>
    <row r="9" spans="2:30" s="6" customFormat="1" ht="24" customHeight="1" x14ac:dyDescent="0.2">
      <c r="B9" s="17" t="s">
        <v>21</v>
      </c>
      <c r="C9" s="18">
        <v>1995</v>
      </c>
      <c r="D9" s="18">
        <v>1996</v>
      </c>
      <c r="E9" s="18">
        <v>1997</v>
      </c>
      <c r="F9" s="18">
        <v>1998</v>
      </c>
      <c r="G9" s="18">
        <v>1999</v>
      </c>
      <c r="H9" s="18">
        <v>2000</v>
      </c>
      <c r="I9" s="18">
        <v>2001</v>
      </c>
      <c r="J9" s="18">
        <v>2002</v>
      </c>
      <c r="K9" s="18">
        <v>2003</v>
      </c>
      <c r="L9" s="18">
        <v>2004</v>
      </c>
      <c r="M9" s="18">
        <v>2005</v>
      </c>
      <c r="N9" s="18">
        <v>2006</v>
      </c>
      <c r="O9" s="18">
        <v>2007</v>
      </c>
      <c r="P9" s="18">
        <v>2008</v>
      </c>
      <c r="Q9" s="18">
        <v>2009</v>
      </c>
      <c r="R9" s="18">
        <v>2010</v>
      </c>
      <c r="S9" s="18">
        <v>2011</v>
      </c>
      <c r="T9" s="18">
        <v>2012</v>
      </c>
      <c r="U9" s="18">
        <v>2013</v>
      </c>
      <c r="V9" s="18">
        <v>2014</v>
      </c>
      <c r="W9" s="18">
        <v>2015</v>
      </c>
      <c r="X9" s="18">
        <v>2016</v>
      </c>
      <c r="Y9" s="18">
        <v>2017</v>
      </c>
      <c r="Z9" s="18">
        <v>2018</v>
      </c>
      <c r="AA9" s="18">
        <v>2019</v>
      </c>
      <c r="AB9" s="18">
        <v>2020</v>
      </c>
      <c r="AC9" s="18">
        <v>2021</v>
      </c>
      <c r="AD9" s="18">
        <v>2022</v>
      </c>
    </row>
    <row r="10" spans="2:30" s="6" customFormat="1" ht="12.75" customHeight="1" x14ac:dyDescent="0.2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3"/>
    </row>
    <row r="11" spans="2:30" s="7" customFormat="1" ht="12.75" customHeight="1" x14ac:dyDescent="0.2">
      <c r="B11" s="21" t="s">
        <v>0</v>
      </c>
      <c r="C11" s="22">
        <v>1053875</v>
      </c>
      <c r="D11" s="22">
        <v>936569</v>
      </c>
      <c r="E11" s="22">
        <v>1344215</v>
      </c>
      <c r="F11" s="22">
        <v>1673911</v>
      </c>
      <c r="G11" s="22">
        <v>1706557</v>
      </c>
      <c r="H11" s="22">
        <v>3417301</v>
      </c>
      <c r="I11" s="22">
        <v>3772274</v>
      </c>
      <c r="J11" s="22">
        <v>2469784</v>
      </c>
      <c r="K11" s="22">
        <v>1601302</v>
      </c>
      <c r="L11" s="22">
        <v>1355735</v>
      </c>
      <c r="M11" s="22">
        <v>1373730</v>
      </c>
      <c r="N11" s="22">
        <v>1683903</v>
      </c>
      <c r="O11" s="22">
        <v>2404448.0350000001</v>
      </c>
      <c r="P11" s="22">
        <v>3152316</v>
      </c>
      <c r="Q11" s="22">
        <v>2783350.9379999996</v>
      </c>
      <c r="R11" s="22">
        <v>3915222.858</v>
      </c>
      <c r="S11" s="22">
        <f t="shared" ref="S11:Y11" si="0">+S12+S41+S47+S44</f>
        <v>6089099.7640000014</v>
      </c>
      <c r="T11" s="22">
        <f t="shared" si="0"/>
        <v>7688789.3679999989</v>
      </c>
      <c r="U11" s="22">
        <f t="shared" si="0"/>
        <v>9683926.745000001</v>
      </c>
      <c r="V11" s="22">
        <f t="shared" si="0"/>
        <v>9832992.2390000001</v>
      </c>
      <c r="W11" s="22">
        <f t="shared" si="0"/>
        <v>11104622.704</v>
      </c>
      <c r="X11" s="22">
        <f t="shared" si="0"/>
        <v>12272533.411999999</v>
      </c>
      <c r="Y11" s="22">
        <f t="shared" si="0"/>
        <v>12800567.052999998</v>
      </c>
      <c r="Z11" s="22">
        <f>+Z12+Z41+Z47+Z44</f>
        <v>17210274.198000003</v>
      </c>
      <c r="AA11" s="22">
        <f>+AA12+AA41+AA47+AA44</f>
        <v>11878624.938999999</v>
      </c>
      <c r="AB11" s="22">
        <f>+AB12+AB41+AB47+AB44</f>
        <v>13325740.016000001</v>
      </c>
      <c r="AC11" s="22">
        <f>+AC12+AC41+AC47+AC44</f>
        <v>11489155.825999999</v>
      </c>
      <c r="AD11" s="24">
        <f>+AD12+AD41+AD47+AD44</f>
        <v>14052784.268999999</v>
      </c>
    </row>
    <row r="12" spans="2:30" s="6" customFormat="1" ht="12.75" customHeight="1" x14ac:dyDescent="0.2">
      <c r="B12" s="21" t="s">
        <v>24</v>
      </c>
      <c r="C12" s="22">
        <v>1052771</v>
      </c>
      <c r="D12" s="22">
        <v>934931</v>
      </c>
      <c r="E12" s="22">
        <v>1341958</v>
      </c>
      <c r="F12" s="22">
        <v>1670813</v>
      </c>
      <c r="G12" s="22">
        <v>1704345</v>
      </c>
      <c r="H12" s="22">
        <v>3416233</v>
      </c>
      <c r="I12" s="22">
        <v>3763845</v>
      </c>
      <c r="J12" s="22">
        <v>2450095</v>
      </c>
      <c r="K12" s="22">
        <v>1563719</v>
      </c>
      <c r="L12" s="22">
        <v>1317052</v>
      </c>
      <c r="M12" s="22">
        <v>1349422</v>
      </c>
      <c r="N12" s="22">
        <v>1675558</v>
      </c>
      <c r="O12" s="22">
        <v>2400893.9450000003</v>
      </c>
      <c r="P12" s="22">
        <v>3149314</v>
      </c>
      <c r="Q12" s="22">
        <v>2778857.9589999998</v>
      </c>
      <c r="R12" s="22">
        <v>3909846.9890000001</v>
      </c>
      <c r="S12" s="22">
        <f t="shared" ref="S12:Y12" si="1">+S13+S35</f>
        <v>6075282.3140000012</v>
      </c>
      <c r="T12" s="22">
        <f t="shared" si="1"/>
        <v>7684700.368999999</v>
      </c>
      <c r="U12" s="22">
        <f t="shared" si="1"/>
        <v>9679737.1500000004</v>
      </c>
      <c r="V12" s="22">
        <f t="shared" si="1"/>
        <v>9829634.1449999996</v>
      </c>
      <c r="W12" s="22">
        <f t="shared" si="1"/>
        <v>11100436.27</v>
      </c>
      <c r="X12" s="22">
        <f t="shared" si="1"/>
        <v>12266440.585999999</v>
      </c>
      <c r="Y12" s="22">
        <f t="shared" si="1"/>
        <v>12800567.052999998</v>
      </c>
      <c r="Z12" s="22">
        <f>+Z13+Z35</f>
        <v>17210274.198000003</v>
      </c>
      <c r="AA12" s="22">
        <f>+AA13+AA35</f>
        <v>11878624.938999999</v>
      </c>
      <c r="AB12" s="22">
        <f>+AB13+AB35</f>
        <v>13325740.016000001</v>
      </c>
      <c r="AC12" s="22">
        <f>+AC13+AC35</f>
        <v>11489155.825999999</v>
      </c>
      <c r="AD12" s="24">
        <f>+AD13+AD35</f>
        <v>14052784.268999999</v>
      </c>
    </row>
    <row r="13" spans="2:30" s="6" customFormat="1" ht="12.75" customHeight="1" x14ac:dyDescent="0.2">
      <c r="B13" s="21" t="s">
        <v>1</v>
      </c>
      <c r="C13" s="22">
        <v>1052146</v>
      </c>
      <c r="D13" s="22">
        <v>931856</v>
      </c>
      <c r="E13" s="22">
        <v>1338399</v>
      </c>
      <c r="F13" s="22">
        <v>1664553</v>
      </c>
      <c r="G13" s="22">
        <v>1701056</v>
      </c>
      <c r="H13" s="22">
        <v>3344070</v>
      </c>
      <c r="I13" s="22">
        <v>3762539</v>
      </c>
      <c r="J13" s="22">
        <v>2358929</v>
      </c>
      <c r="K13" s="22">
        <v>1561500</v>
      </c>
      <c r="L13" s="22">
        <v>1312600</v>
      </c>
      <c r="M13" s="22">
        <v>1344273</v>
      </c>
      <c r="N13" s="22">
        <v>1668006</v>
      </c>
      <c r="O13" s="22">
        <v>2364130.3530000001</v>
      </c>
      <c r="P13" s="22">
        <v>3089674</v>
      </c>
      <c r="Q13" s="22">
        <v>2752767.2609999999</v>
      </c>
      <c r="R13" s="22">
        <v>3866202.8259999999</v>
      </c>
      <c r="S13" s="22">
        <f t="shared" ref="S13:Y13" si="2">SUM(S14:S33)</f>
        <v>5847941.148000001</v>
      </c>
      <c r="T13" s="22">
        <f t="shared" si="2"/>
        <v>7490625.5989999995</v>
      </c>
      <c r="U13" s="22">
        <f t="shared" si="2"/>
        <v>9570715.0659999996</v>
      </c>
      <c r="V13" s="22">
        <f t="shared" si="2"/>
        <v>9392350.8959999997</v>
      </c>
      <c r="W13" s="22">
        <f t="shared" si="2"/>
        <v>10736968.323999999</v>
      </c>
      <c r="X13" s="22">
        <f t="shared" si="2"/>
        <v>11676765.253999999</v>
      </c>
      <c r="Y13" s="22">
        <f t="shared" si="2"/>
        <v>12750281.054999998</v>
      </c>
      <c r="Z13" s="22">
        <f>SUM(Z14:Z33)</f>
        <v>16672805.324000001</v>
      </c>
      <c r="AA13" s="22">
        <f>SUM(AA14:AA33)</f>
        <v>11744548.243999999</v>
      </c>
      <c r="AB13" s="22">
        <f>SUM(AB14:AB33)</f>
        <v>13021780.034</v>
      </c>
      <c r="AC13" s="22">
        <f>SUM(AC14:AC33)</f>
        <v>11415863.602</v>
      </c>
      <c r="AD13" s="24">
        <f>SUM(AD14:AD33)</f>
        <v>13904489.465</v>
      </c>
    </row>
    <row r="14" spans="2:30" s="6" customFormat="1" ht="12.75" customHeight="1" x14ac:dyDescent="0.2">
      <c r="B14" s="19" t="s">
        <v>3</v>
      </c>
      <c r="C14" s="20">
        <v>14869</v>
      </c>
      <c r="D14" s="20">
        <v>41692</v>
      </c>
      <c r="E14" s="20">
        <v>6636</v>
      </c>
      <c r="F14" s="20">
        <v>3607</v>
      </c>
      <c r="G14" s="20">
        <v>1028</v>
      </c>
      <c r="H14" s="20"/>
      <c r="I14" s="20"/>
      <c r="J14" s="20"/>
      <c r="K14" s="20"/>
      <c r="L14" s="20"/>
      <c r="M14" s="20"/>
      <c r="N14" s="20"/>
      <c r="O14" s="20"/>
      <c r="P14" s="20">
        <v>25090</v>
      </c>
      <c r="Q14" s="20">
        <v>22054.423999999999</v>
      </c>
      <c r="R14" s="20">
        <v>39124.089999999997</v>
      </c>
      <c r="S14" s="20">
        <v>181165.51500000001</v>
      </c>
      <c r="T14" s="20">
        <v>130321.13400000001</v>
      </c>
      <c r="U14" s="20">
        <v>369449.53499999997</v>
      </c>
      <c r="V14" s="20">
        <v>154009.541</v>
      </c>
      <c r="W14" s="20">
        <v>201657.81899999999</v>
      </c>
      <c r="X14" s="20">
        <v>448876.26899999997</v>
      </c>
      <c r="Y14" s="20">
        <v>296448.00099999999</v>
      </c>
      <c r="Z14" s="20">
        <f>187216.5+49203.21</f>
        <v>236419.71</v>
      </c>
      <c r="AA14" s="20">
        <f>153999.156+120530.137</f>
        <v>274529.29300000001</v>
      </c>
      <c r="AB14" s="20">
        <f>15488.01+133916.821+54620.021+267303.44</f>
        <v>471328.29200000002</v>
      </c>
      <c r="AC14" s="20">
        <v>339530.92200000002</v>
      </c>
      <c r="AD14" s="23">
        <v>358375.41</v>
      </c>
    </row>
    <row r="15" spans="2:30" s="6" customFormat="1" ht="12.75" customHeight="1" x14ac:dyDescent="0.2">
      <c r="B15" s="19" t="s">
        <v>4</v>
      </c>
      <c r="C15" s="20"/>
      <c r="D15" s="20">
        <v>1570</v>
      </c>
      <c r="E15" s="20">
        <v>5418</v>
      </c>
      <c r="F15" s="20">
        <v>2888</v>
      </c>
      <c r="G15" s="20">
        <v>742</v>
      </c>
      <c r="H15" s="20">
        <v>518</v>
      </c>
      <c r="I15" s="20">
        <v>370</v>
      </c>
      <c r="J15" s="20">
        <v>60</v>
      </c>
      <c r="K15" s="20">
        <v>10</v>
      </c>
      <c r="L15" s="20">
        <v>620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3"/>
    </row>
    <row r="16" spans="2:30" s="6" customFormat="1" ht="12.75" customHeight="1" x14ac:dyDescent="0.2">
      <c r="B16" s="19" t="s">
        <v>5</v>
      </c>
      <c r="C16" s="20"/>
      <c r="D16" s="20"/>
      <c r="E16" s="20"/>
      <c r="F16" s="20"/>
      <c r="G16" s="20">
        <v>17989</v>
      </c>
      <c r="H16" s="20">
        <v>259232</v>
      </c>
      <c r="I16" s="20">
        <v>271711</v>
      </c>
      <c r="J16" s="20">
        <v>163545</v>
      </c>
      <c r="K16" s="20">
        <v>43156</v>
      </c>
      <c r="L16" s="20">
        <v>54293</v>
      </c>
      <c r="M16" s="20"/>
      <c r="N16" s="20"/>
      <c r="O16" s="20"/>
      <c r="P16" s="20"/>
      <c r="Q16" s="20"/>
      <c r="R16" s="20"/>
      <c r="S16" s="20"/>
      <c r="T16" s="20"/>
      <c r="U16" s="20"/>
      <c r="V16" s="20">
        <v>86651.487999999998</v>
      </c>
      <c r="W16" s="20">
        <v>221419.86499999999</v>
      </c>
      <c r="X16" s="20">
        <v>17971.755000000001</v>
      </c>
      <c r="Y16" s="20"/>
      <c r="Z16" s="20"/>
      <c r="AA16" s="20"/>
      <c r="AB16" s="20"/>
      <c r="AC16" s="20"/>
      <c r="AD16" s="23"/>
    </row>
    <row r="17" spans="2:30" s="6" customFormat="1" ht="12.75" customHeight="1" x14ac:dyDescent="0.2">
      <c r="B17" s="19" t="s">
        <v>6</v>
      </c>
      <c r="C17" s="20">
        <v>1356</v>
      </c>
      <c r="D17" s="20">
        <v>101</v>
      </c>
      <c r="E17" s="20">
        <v>438</v>
      </c>
      <c r="F17" s="20">
        <v>412</v>
      </c>
      <c r="G17" s="20"/>
      <c r="H17" s="20"/>
      <c r="I17" s="20"/>
      <c r="J17" s="20">
        <v>1556</v>
      </c>
      <c r="K17" s="20">
        <v>546</v>
      </c>
      <c r="L17" s="20">
        <v>2681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>
        <v>4018.6529999999998</v>
      </c>
      <c r="AB17" s="20">
        <v>525.32500000000005</v>
      </c>
      <c r="AC17" s="20"/>
      <c r="AD17" s="23"/>
    </row>
    <row r="18" spans="2:30" s="6" customFormat="1" ht="12.75" customHeight="1" x14ac:dyDescent="0.2">
      <c r="B18" s="19" t="s">
        <v>7</v>
      </c>
      <c r="C18" s="20">
        <v>11074</v>
      </c>
      <c r="D18" s="20">
        <v>4281</v>
      </c>
      <c r="E18" s="20">
        <v>19147</v>
      </c>
      <c r="F18" s="20">
        <v>18323</v>
      </c>
      <c r="G18" s="20">
        <v>14357</v>
      </c>
      <c r="H18" s="20">
        <v>71946</v>
      </c>
      <c r="I18" s="20">
        <v>342286</v>
      </c>
      <c r="J18" s="20">
        <v>243860</v>
      </c>
      <c r="K18" s="20">
        <v>337728</v>
      </c>
      <c r="L18" s="20">
        <v>376442</v>
      </c>
      <c r="M18" s="20">
        <v>324508</v>
      </c>
      <c r="N18" s="20">
        <v>194467</v>
      </c>
      <c r="O18" s="20">
        <v>179228.52900000001</v>
      </c>
      <c r="P18" s="20">
        <v>171772</v>
      </c>
      <c r="Q18" s="20">
        <v>149910.52299999999</v>
      </c>
      <c r="R18" s="20">
        <v>324933.04300000001</v>
      </c>
      <c r="S18" s="20">
        <v>193389.10500000001</v>
      </c>
      <c r="T18" s="20">
        <v>495641.02</v>
      </c>
      <c r="U18" s="20">
        <v>501070.44699999999</v>
      </c>
      <c r="V18" s="20">
        <v>434684.67700000003</v>
      </c>
      <c r="W18" s="20">
        <v>513042.28</v>
      </c>
      <c r="X18" s="20">
        <v>768803.03500000003</v>
      </c>
      <c r="Y18" s="20">
        <v>606332.25399999996</v>
      </c>
      <c r="Z18" s="20">
        <f>219752.585+140942.749</f>
        <v>360695.33400000003</v>
      </c>
      <c r="AA18" s="20">
        <f>162811.834+370126.446</f>
        <v>532938.28</v>
      </c>
      <c r="AB18" s="20">
        <f>9590.109+67047.447+95349.854+38033.47+363076.061</f>
        <v>573096.94099999999</v>
      </c>
      <c r="AC18" s="20">
        <v>394687.61099999998</v>
      </c>
      <c r="AD18" s="23">
        <v>439445.39799999999</v>
      </c>
    </row>
    <row r="19" spans="2:30" s="6" customFormat="1" ht="12.75" customHeight="1" x14ac:dyDescent="0.2">
      <c r="B19" s="19" t="s">
        <v>8</v>
      </c>
      <c r="C19" s="20">
        <v>2481</v>
      </c>
      <c r="D19" s="20"/>
      <c r="E19" s="20">
        <v>10850</v>
      </c>
      <c r="F19" s="20">
        <v>4180</v>
      </c>
      <c r="G19" s="20">
        <v>3159</v>
      </c>
      <c r="H19" s="20">
        <v>14689</v>
      </c>
      <c r="I19" s="20">
        <v>7681</v>
      </c>
      <c r="J19" s="20"/>
      <c r="K19" s="20"/>
      <c r="L19" s="20"/>
      <c r="M19" s="20"/>
      <c r="N19" s="20"/>
      <c r="O19" s="20"/>
      <c r="P19" s="20">
        <v>11526</v>
      </c>
      <c r="Q19" s="20">
        <v>2276.8009999999999</v>
      </c>
      <c r="R19" s="20">
        <v>649.822</v>
      </c>
      <c r="S19" s="20">
        <v>242.55099999999999</v>
      </c>
      <c r="T19" s="20">
        <v>1739.4939999999999</v>
      </c>
      <c r="U19" s="20">
        <v>1386.999</v>
      </c>
      <c r="V19" s="20">
        <v>96.349000000000004</v>
      </c>
      <c r="W19" s="20"/>
      <c r="X19" s="20">
        <v>133.506</v>
      </c>
      <c r="Y19" s="20"/>
      <c r="Z19" s="20">
        <f>32098.176+1680.225</f>
        <v>33778.400999999998</v>
      </c>
      <c r="AA19" s="20">
        <v>17140.829000000002</v>
      </c>
      <c r="AB19" s="20">
        <f>1686.166+13721.441</f>
        <v>15407.607</v>
      </c>
      <c r="AC19" s="20">
        <v>3081.1179999999999</v>
      </c>
      <c r="AD19" s="23">
        <v>20.824999999999999</v>
      </c>
    </row>
    <row r="20" spans="2:30" s="6" customFormat="1" ht="12.75" customHeight="1" x14ac:dyDescent="0.2">
      <c r="B20" s="19" t="s">
        <v>9</v>
      </c>
      <c r="C20" s="20">
        <v>24439</v>
      </c>
      <c r="D20" s="20">
        <v>68467</v>
      </c>
      <c r="E20" s="20">
        <v>42323</v>
      </c>
      <c r="F20" s="20">
        <v>33125</v>
      </c>
      <c r="G20" s="20">
        <v>17149</v>
      </c>
      <c r="H20" s="20">
        <v>205001</v>
      </c>
      <c r="I20" s="20">
        <v>996569</v>
      </c>
      <c r="J20" s="20">
        <v>799945</v>
      </c>
      <c r="K20" s="20">
        <v>365935</v>
      </c>
      <c r="L20" s="20">
        <v>304901</v>
      </c>
      <c r="M20" s="20">
        <v>345126</v>
      </c>
      <c r="N20" s="20">
        <v>509148</v>
      </c>
      <c r="O20" s="20">
        <v>937749.5</v>
      </c>
      <c r="P20" s="20">
        <v>1160304</v>
      </c>
      <c r="Q20" s="20">
        <v>583169.87899999996</v>
      </c>
      <c r="R20" s="20">
        <v>513505.00799999997</v>
      </c>
      <c r="S20" s="20">
        <v>1234433.622</v>
      </c>
      <c r="T20" s="20">
        <v>1346546.324</v>
      </c>
      <c r="U20" s="20">
        <v>1550470.983</v>
      </c>
      <c r="V20" s="20">
        <v>1280538.061</v>
      </c>
      <c r="W20" s="20">
        <v>918658.83</v>
      </c>
      <c r="X20" s="20">
        <v>979695.28899999999</v>
      </c>
      <c r="Y20" s="20">
        <v>249701.34400000001</v>
      </c>
      <c r="Z20" s="20">
        <f>110700+665163</f>
        <v>775863</v>
      </c>
      <c r="AA20" s="20">
        <v>592063.446</v>
      </c>
      <c r="AB20" s="20">
        <f>43443.031+459325.098+515150.461</f>
        <v>1017918.5900000001</v>
      </c>
      <c r="AC20" s="20">
        <v>748910.87300000002</v>
      </c>
      <c r="AD20" s="23">
        <v>911670.48300000001</v>
      </c>
    </row>
    <row r="21" spans="2:30" s="6" customFormat="1" ht="12.75" customHeight="1" x14ac:dyDescent="0.2">
      <c r="B21" s="19" t="s">
        <v>35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>
        <v>7674.4350000000004</v>
      </c>
      <c r="Z21" s="20"/>
      <c r="AA21" s="20">
        <v>75.143000000000001</v>
      </c>
      <c r="AB21" s="20"/>
      <c r="AC21" s="20"/>
      <c r="AD21" s="23">
        <v>103.051</v>
      </c>
    </row>
    <row r="22" spans="2:30" s="6" customFormat="1" ht="12.75" customHeight="1" x14ac:dyDescent="0.2">
      <c r="B22" s="19" t="s">
        <v>10</v>
      </c>
      <c r="C22" s="20">
        <v>10288</v>
      </c>
      <c r="D22" s="20">
        <v>5861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3"/>
    </row>
    <row r="23" spans="2:30" s="6" customFormat="1" ht="12.75" customHeight="1" x14ac:dyDescent="0.2">
      <c r="B23" s="19" t="s">
        <v>11</v>
      </c>
      <c r="C23" s="20">
        <v>62179</v>
      </c>
      <c r="D23" s="20">
        <v>4643</v>
      </c>
      <c r="E23" s="20"/>
      <c r="F23" s="20">
        <v>7515</v>
      </c>
      <c r="G23" s="20">
        <v>9484</v>
      </c>
      <c r="H23" s="20">
        <v>16090</v>
      </c>
      <c r="I23" s="20">
        <v>22561</v>
      </c>
      <c r="J23" s="20">
        <v>4555</v>
      </c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3"/>
    </row>
    <row r="24" spans="2:30" s="6" customFormat="1" ht="12.75" customHeight="1" x14ac:dyDescent="0.2">
      <c r="B24" s="19" t="s">
        <v>12</v>
      </c>
      <c r="C24" s="20">
        <v>39885</v>
      </c>
      <c r="D24" s="20">
        <v>17574</v>
      </c>
      <c r="E24" s="20">
        <v>5538</v>
      </c>
      <c r="F24" s="20"/>
      <c r="G24" s="20">
        <v>4971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>
        <v>20664.857</v>
      </c>
      <c r="W24" s="20">
        <v>323987.68599999999</v>
      </c>
      <c r="X24" s="20"/>
      <c r="Y24" s="20"/>
      <c r="Z24" s="20"/>
      <c r="AA24" s="20"/>
      <c r="AB24" s="20"/>
      <c r="AC24" s="20"/>
      <c r="AD24" s="23"/>
    </row>
    <row r="25" spans="2:30" s="6" customFormat="1" ht="12.75" customHeight="1" x14ac:dyDescent="0.2">
      <c r="B25" s="19" t="s">
        <v>13</v>
      </c>
      <c r="C25" s="20"/>
      <c r="D25" s="20">
        <v>1147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3"/>
    </row>
    <row r="26" spans="2:30" s="6" customFormat="1" ht="12.75" customHeight="1" x14ac:dyDescent="0.2">
      <c r="B26" s="19" t="s">
        <v>14</v>
      </c>
      <c r="C26" s="20"/>
      <c r="D26" s="20"/>
      <c r="E26" s="20"/>
      <c r="F26" s="20"/>
      <c r="G26" s="20"/>
      <c r="H26" s="20"/>
      <c r="I26" s="20">
        <v>12403</v>
      </c>
      <c r="J26" s="20">
        <v>70294</v>
      </c>
      <c r="K26" s="20">
        <v>23175</v>
      </c>
      <c r="L26" s="20">
        <v>15907</v>
      </c>
      <c r="M26" s="20">
        <v>10428</v>
      </c>
      <c r="N26" s="20">
        <v>1311</v>
      </c>
      <c r="O26" s="20">
        <v>9717.5470000000005</v>
      </c>
      <c r="P26" s="20">
        <v>10679</v>
      </c>
      <c r="Q26" s="20">
        <v>23643.437999999998</v>
      </c>
      <c r="R26" s="20">
        <v>31365.531999999999</v>
      </c>
      <c r="S26" s="20">
        <v>31260.353999999999</v>
      </c>
      <c r="T26" s="20">
        <v>25297.171999999999</v>
      </c>
      <c r="U26" s="20">
        <v>595216.06499999994</v>
      </c>
      <c r="V26" s="20">
        <v>850693.36699999997</v>
      </c>
      <c r="W26" s="20">
        <v>367247.56800000003</v>
      </c>
      <c r="X26" s="20">
        <v>36251.463000000003</v>
      </c>
      <c r="Y26" s="20">
        <v>118569.511</v>
      </c>
      <c r="Z26" s="20">
        <f>120938+226125</f>
        <v>347063</v>
      </c>
      <c r="AA26" s="20">
        <v>88622.493000000002</v>
      </c>
      <c r="AB26" s="20">
        <f>3946.334+69975.491+86455.799</f>
        <v>160377.62400000001</v>
      </c>
      <c r="AC26" s="20">
        <v>273517.924</v>
      </c>
      <c r="AD26" s="23">
        <v>576861.71200000006</v>
      </c>
    </row>
    <row r="27" spans="2:30" s="6" customFormat="1" ht="12.75" customHeight="1" x14ac:dyDescent="0.2">
      <c r="B27" s="19" t="s">
        <v>15</v>
      </c>
      <c r="C27" s="20">
        <v>758209</v>
      </c>
      <c r="D27" s="20">
        <v>342146</v>
      </c>
      <c r="E27" s="20">
        <v>709965</v>
      </c>
      <c r="F27" s="20">
        <v>1149260</v>
      </c>
      <c r="G27" s="20">
        <v>1032053</v>
      </c>
      <c r="H27" s="20">
        <v>2291875</v>
      </c>
      <c r="I27" s="20">
        <v>1551810</v>
      </c>
      <c r="J27" s="20">
        <v>872802</v>
      </c>
      <c r="K27" s="20">
        <v>511047</v>
      </c>
      <c r="L27" s="20">
        <v>300664</v>
      </c>
      <c r="M27" s="20">
        <v>414168</v>
      </c>
      <c r="N27" s="20">
        <v>548990</v>
      </c>
      <c r="O27" s="20">
        <v>606837.098</v>
      </c>
      <c r="P27" s="20">
        <v>660074</v>
      </c>
      <c r="Q27" s="20">
        <v>1298262.041</v>
      </c>
      <c r="R27" s="20">
        <v>2677919.6409999998</v>
      </c>
      <c r="S27" s="20">
        <v>3347523.7370000002</v>
      </c>
      <c r="T27" s="20">
        <v>4369861.2209999999</v>
      </c>
      <c r="U27" s="20">
        <v>5101625.3229999999</v>
      </c>
      <c r="V27" s="20">
        <v>4187993.96</v>
      </c>
      <c r="W27" s="20">
        <v>6424126.1890000002</v>
      </c>
      <c r="X27" s="20">
        <v>8433942.9710000008</v>
      </c>
      <c r="Y27" s="20">
        <v>10742338.094000001</v>
      </c>
      <c r="Z27" s="20">
        <f>6833369+7488133</f>
        <v>14321502</v>
      </c>
      <c r="AA27" s="20">
        <v>10017951.700999999</v>
      </c>
      <c r="AB27" s="20">
        <f>644046.87+3986330.776+5887703.128</f>
        <v>10518080.774</v>
      </c>
      <c r="AC27" s="20">
        <v>9339595.4949999992</v>
      </c>
      <c r="AD27" s="23">
        <v>11403880.446</v>
      </c>
    </row>
    <row r="28" spans="2:30" s="6" customFormat="1" ht="12.75" customHeight="1" x14ac:dyDescent="0.2">
      <c r="B28" s="19" t="s">
        <v>33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>
        <v>402532.66399999999</v>
      </c>
      <c r="W28" s="20">
        <v>1537186.76</v>
      </c>
      <c r="X28" s="20">
        <v>252415.95300000001</v>
      </c>
      <c r="Y28" s="20">
        <v>3773.2570000000001</v>
      </c>
      <c r="Z28" s="20">
        <v>14629</v>
      </c>
      <c r="AA28" s="20"/>
      <c r="AB28" s="20">
        <v>2127.8409999999999</v>
      </c>
      <c r="AC28" s="20">
        <v>5154.0230000000001</v>
      </c>
      <c r="AD28" s="23">
        <v>961.93600000000004</v>
      </c>
    </row>
    <row r="29" spans="2:30" s="6" customFormat="1" ht="12.75" customHeight="1" x14ac:dyDescent="0.2">
      <c r="B29" s="19" t="s">
        <v>34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>
        <v>364.428</v>
      </c>
      <c r="X29" s="20">
        <v>595453.57499999995</v>
      </c>
      <c r="Y29" s="20">
        <v>498137.533</v>
      </c>
      <c r="Z29" s="20">
        <f>40933+375818</f>
        <v>416751</v>
      </c>
      <c r="AA29" s="20">
        <v>1203.3389999999999</v>
      </c>
      <c r="AB29" s="20"/>
      <c r="AC29" s="20">
        <v>4375.6440000000002</v>
      </c>
      <c r="AD29" s="23">
        <v>2587.0230000000001</v>
      </c>
    </row>
    <row r="30" spans="2:30" s="6" customFormat="1" ht="12.75" customHeight="1" x14ac:dyDescent="0.2">
      <c r="B30" s="19" t="s">
        <v>16</v>
      </c>
      <c r="C30" s="20">
        <v>127366</v>
      </c>
      <c r="D30" s="20">
        <v>444374</v>
      </c>
      <c r="E30" s="20">
        <v>538084</v>
      </c>
      <c r="F30" s="20">
        <v>445243</v>
      </c>
      <c r="G30" s="20">
        <v>600124</v>
      </c>
      <c r="H30" s="20">
        <v>484719</v>
      </c>
      <c r="I30" s="20">
        <v>557148</v>
      </c>
      <c r="J30" s="20">
        <v>171793</v>
      </c>
      <c r="K30" s="20">
        <v>243875</v>
      </c>
      <c r="L30" s="20">
        <v>222666</v>
      </c>
      <c r="M30" s="20">
        <v>211933</v>
      </c>
      <c r="N30" s="20">
        <v>375463</v>
      </c>
      <c r="O30" s="20">
        <v>577933.80500000005</v>
      </c>
      <c r="P30" s="20">
        <v>867593</v>
      </c>
      <c r="Q30" s="20">
        <v>556324.77500000002</v>
      </c>
      <c r="R30" s="20">
        <v>195643.736</v>
      </c>
      <c r="S30" s="20">
        <v>801952.73600000003</v>
      </c>
      <c r="T30" s="20">
        <v>1033227.755</v>
      </c>
      <c r="U30" s="20">
        <v>1347756.0789999999</v>
      </c>
      <c r="V30" s="20">
        <v>1868535.9790000001</v>
      </c>
      <c r="W30" s="20">
        <v>126322.823</v>
      </c>
      <c r="X30" s="20"/>
      <c r="Y30" s="20"/>
      <c r="Z30" s="20"/>
      <c r="AA30" s="20"/>
      <c r="AB30" s="20">
        <f>6793.003+437.567</f>
        <v>7230.57</v>
      </c>
      <c r="AC30" s="20">
        <v>3731.9870000000001</v>
      </c>
      <c r="AD30" s="23"/>
    </row>
    <row r="31" spans="2:30" s="6" customFormat="1" ht="12.75" customHeight="1" x14ac:dyDescent="0.2">
      <c r="B31" s="19" t="s">
        <v>22</v>
      </c>
      <c r="C31" s="20"/>
      <c r="D31" s="20"/>
      <c r="E31" s="20"/>
      <c r="F31" s="20"/>
      <c r="G31" s="20"/>
      <c r="H31" s="20"/>
      <c r="I31" s="20"/>
      <c r="J31" s="20"/>
      <c r="K31" s="20"/>
      <c r="L31" s="20">
        <v>20543</v>
      </c>
      <c r="M31" s="20">
        <v>16580</v>
      </c>
      <c r="N31" s="20">
        <v>16650</v>
      </c>
      <c r="O31" s="20">
        <v>38049.313999999998</v>
      </c>
      <c r="P31" s="20">
        <v>18115</v>
      </c>
      <c r="Q31" s="20">
        <v>17265.767</v>
      </c>
      <c r="R31" s="20">
        <v>18158.423999999999</v>
      </c>
      <c r="S31" s="20">
        <v>44031.294999999998</v>
      </c>
      <c r="T31" s="20">
        <v>57071.781999999999</v>
      </c>
      <c r="U31" s="20">
        <v>41955.911999999997</v>
      </c>
      <c r="V31" s="20">
        <v>34751.892999999996</v>
      </c>
      <c r="W31" s="20">
        <v>61297.519</v>
      </c>
      <c r="X31" s="20">
        <v>66040.429999999993</v>
      </c>
      <c r="Y31" s="20">
        <v>49482.087</v>
      </c>
      <c r="Z31" s="20">
        <f>11392.079+309.515</f>
        <v>11701.593999999999</v>
      </c>
      <c r="AA31" s="20">
        <f>16265.695+33522.421</f>
        <v>49788.116000000002</v>
      </c>
      <c r="AB31" s="20">
        <f>4389.79+21.294+8933.394+3301.658+76997.169</f>
        <v>93643.304999999993</v>
      </c>
      <c r="AC31" s="20">
        <v>98306.161999999997</v>
      </c>
      <c r="AD31" s="23">
        <v>64226.976000000002</v>
      </c>
    </row>
    <row r="32" spans="2:30" s="6" customFormat="1" ht="12.75" customHeight="1" x14ac:dyDescent="0.2">
      <c r="B32" s="19" t="s">
        <v>17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>
        <v>2394.817</v>
      </c>
      <c r="Z32" s="20">
        <v>1026.8040000000001</v>
      </c>
      <c r="AA32" s="20">
        <v>712.452</v>
      </c>
      <c r="AB32" s="20">
        <v>1070.056</v>
      </c>
      <c r="AC32" s="20">
        <v>1114.4190000000001</v>
      </c>
      <c r="AD32" s="23">
        <v>832.43499999999995</v>
      </c>
    </row>
    <row r="33" spans="2:30" s="6" customFormat="1" ht="12.75" customHeight="1" x14ac:dyDescent="0.2">
      <c r="B33" s="19" t="s">
        <v>18</v>
      </c>
      <c r="C33" s="20"/>
      <c r="D33" s="20"/>
      <c r="E33" s="20"/>
      <c r="F33" s="20"/>
      <c r="G33" s="20"/>
      <c r="H33" s="20"/>
      <c r="I33" s="20"/>
      <c r="J33" s="20">
        <v>30519</v>
      </c>
      <c r="K33" s="20">
        <v>36028</v>
      </c>
      <c r="L33" s="20">
        <v>13883</v>
      </c>
      <c r="M33" s="20">
        <v>21530</v>
      </c>
      <c r="N33" s="20">
        <v>21977</v>
      </c>
      <c r="O33" s="20">
        <v>14614.56</v>
      </c>
      <c r="P33" s="20">
        <v>164521</v>
      </c>
      <c r="Q33" s="20">
        <v>99859.612999999998</v>
      </c>
      <c r="R33" s="20">
        <v>64903.53</v>
      </c>
      <c r="S33" s="20">
        <v>13942.233</v>
      </c>
      <c r="T33" s="20">
        <v>30919.697</v>
      </c>
      <c r="U33" s="20">
        <v>61783.722999999998</v>
      </c>
      <c r="V33" s="20">
        <v>71198.06</v>
      </c>
      <c r="W33" s="20">
        <v>41656.557000000001</v>
      </c>
      <c r="X33" s="20">
        <v>77181.008000000002</v>
      </c>
      <c r="Y33" s="20">
        <v>175429.72200000001</v>
      </c>
      <c r="Z33" s="20">
        <f>50514.388+102861.093</f>
        <v>153375.481</v>
      </c>
      <c r="AA33" s="20">
        <f>60201.055+105303.444</f>
        <v>165504.49900000001</v>
      </c>
      <c r="AB33" s="20">
        <f>10052.723+76337.958+11657.99+62924.438</f>
        <v>160973.109</v>
      </c>
      <c r="AC33" s="20">
        <v>203857.424</v>
      </c>
      <c r="AD33" s="23">
        <v>145523.76999999999</v>
      </c>
    </row>
    <row r="34" spans="2:30" s="6" customFormat="1" ht="14.25" customHeight="1" x14ac:dyDescent="0.2"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3"/>
    </row>
    <row r="35" spans="2:30" s="6" customFormat="1" ht="12.75" customHeight="1" x14ac:dyDescent="0.2">
      <c r="B35" s="21" t="s">
        <v>2</v>
      </c>
      <c r="C35" s="22">
        <v>625</v>
      </c>
      <c r="D35" s="22">
        <v>3074</v>
      </c>
      <c r="E35" s="22">
        <v>3560</v>
      </c>
      <c r="F35" s="22">
        <v>6260</v>
      </c>
      <c r="G35" s="22">
        <v>3288</v>
      </c>
      <c r="H35" s="22">
        <v>72163</v>
      </c>
      <c r="I35" s="22">
        <v>1306</v>
      </c>
      <c r="J35" s="22">
        <v>91166</v>
      </c>
      <c r="K35" s="22">
        <v>2219</v>
      </c>
      <c r="L35" s="22">
        <v>4453</v>
      </c>
      <c r="M35" s="22">
        <v>5148</v>
      </c>
      <c r="N35" s="22">
        <v>7552</v>
      </c>
      <c r="O35" s="22">
        <v>36763.591999999997</v>
      </c>
      <c r="P35" s="22">
        <v>59640</v>
      </c>
      <c r="Q35" s="22">
        <v>26090.697999999997</v>
      </c>
      <c r="R35" s="22">
        <v>43644.163</v>
      </c>
      <c r="S35" s="22">
        <f t="shared" ref="S35:X35" si="3">SUM(S36:S38)</f>
        <v>227341.166</v>
      </c>
      <c r="T35" s="22">
        <f t="shared" si="3"/>
        <v>194074.77</v>
      </c>
      <c r="U35" s="22">
        <f t="shared" si="3"/>
        <v>109022.084</v>
      </c>
      <c r="V35" s="22">
        <f t="shared" si="3"/>
        <v>437283.24900000001</v>
      </c>
      <c r="W35" s="22">
        <f t="shared" si="3"/>
        <v>363467.946</v>
      </c>
      <c r="X35" s="22">
        <f t="shared" si="3"/>
        <v>589675.33199999994</v>
      </c>
      <c r="Y35" s="22">
        <f t="shared" ref="Y35:AD35" si="4">SUM(Y36:Y39)</f>
        <v>50285.998</v>
      </c>
      <c r="Z35" s="22">
        <f t="shared" si="4"/>
        <v>537468.87400000007</v>
      </c>
      <c r="AA35" s="22">
        <f t="shared" si="4"/>
        <v>134076.69500000001</v>
      </c>
      <c r="AB35" s="22">
        <f t="shared" si="4"/>
        <v>303959.98199999996</v>
      </c>
      <c r="AC35" s="22">
        <f t="shared" si="4"/>
        <v>73292.224000000002</v>
      </c>
      <c r="AD35" s="24">
        <f t="shared" si="4"/>
        <v>148294.804</v>
      </c>
    </row>
    <row r="36" spans="2:30" s="6" customFormat="1" ht="12.75" customHeight="1" x14ac:dyDescent="0.2">
      <c r="B36" s="19" t="s">
        <v>30</v>
      </c>
      <c r="C36" s="20">
        <v>625</v>
      </c>
      <c r="D36" s="20">
        <v>3074</v>
      </c>
      <c r="E36" s="20">
        <v>3560</v>
      </c>
      <c r="F36" s="20">
        <v>6260</v>
      </c>
      <c r="G36" s="20">
        <v>3288</v>
      </c>
      <c r="H36" s="20">
        <v>72163</v>
      </c>
      <c r="I36" s="20">
        <v>1306</v>
      </c>
      <c r="J36" s="20">
        <v>91166</v>
      </c>
      <c r="K36" s="20">
        <v>2219</v>
      </c>
      <c r="L36" s="20">
        <v>4453</v>
      </c>
      <c r="M36" s="20">
        <v>5148</v>
      </c>
      <c r="N36" s="20">
        <v>1263</v>
      </c>
      <c r="O36" s="20">
        <v>5133.1670000000004</v>
      </c>
      <c r="P36" s="20">
        <v>47627</v>
      </c>
      <c r="Q36" s="20">
        <v>2457.6889999999999</v>
      </c>
      <c r="R36" s="20">
        <v>10753.429</v>
      </c>
      <c r="S36" s="20">
        <v>15044.832</v>
      </c>
      <c r="T36" s="20">
        <v>17647.848000000002</v>
      </c>
      <c r="U36" s="20">
        <v>3014.7510000000002</v>
      </c>
      <c r="V36" s="20">
        <v>306769.69300000003</v>
      </c>
      <c r="W36" s="20">
        <v>43044.091</v>
      </c>
      <c r="X36" s="20">
        <v>208334.58799999999</v>
      </c>
      <c r="Y36" s="20">
        <v>6117.0439999999999</v>
      </c>
      <c r="Z36" s="20">
        <v>279062.16100000002</v>
      </c>
      <c r="AA36" s="20">
        <v>10194.781999999999</v>
      </c>
      <c r="AB36" s="20">
        <v>51529.067999999999</v>
      </c>
      <c r="AC36" s="20">
        <v>9992.1759999999995</v>
      </c>
      <c r="AD36" s="23">
        <v>12226.422</v>
      </c>
    </row>
    <row r="37" spans="2:30" s="6" customFormat="1" ht="12.75" customHeight="1" x14ac:dyDescent="0.2">
      <c r="B37" s="19" t="s">
        <v>27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>
        <v>6289</v>
      </c>
      <c r="O37" s="20">
        <v>31630.424999999999</v>
      </c>
      <c r="P37" s="20">
        <v>12013</v>
      </c>
      <c r="Q37" s="20">
        <v>23633.008999999998</v>
      </c>
      <c r="R37" s="20">
        <v>32890.733999999997</v>
      </c>
      <c r="S37" s="20">
        <v>212296.334</v>
      </c>
      <c r="T37" s="20">
        <v>176426.92199999999</v>
      </c>
      <c r="U37" s="20">
        <v>106007.333</v>
      </c>
      <c r="V37" s="20">
        <v>130513.556</v>
      </c>
      <c r="W37" s="20">
        <v>320423.85499999998</v>
      </c>
      <c r="X37" s="20">
        <v>381340.74400000001</v>
      </c>
      <c r="Y37" s="20"/>
      <c r="Z37" s="20"/>
      <c r="AA37" s="20"/>
      <c r="AB37" s="20"/>
      <c r="AC37" s="20"/>
      <c r="AD37" s="23"/>
    </row>
    <row r="38" spans="2:30" s="6" customFormat="1" ht="12.75" customHeight="1" x14ac:dyDescent="0.2">
      <c r="B38" s="19" t="s">
        <v>31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>
        <v>64.869</v>
      </c>
      <c r="Z38" s="20">
        <v>1764.4369999999999</v>
      </c>
      <c r="AA38" s="20">
        <v>968.98199999999997</v>
      </c>
      <c r="AB38" s="20">
        <v>9192.0380000000005</v>
      </c>
      <c r="AC38" s="20">
        <v>151.08099999999999</v>
      </c>
      <c r="AD38" s="23"/>
    </row>
    <row r="39" spans="2:30" s="6" customFormat="1" ht="12.75" customHeight="1" x14ac:dyDescent="0.2">
      <c r="B39" s="19" t="s">
        <v>36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>
        <v>44104.084999999999</v>
      </c>
      <c r="Z39" s="20">
        <v>256642.27600000001</v>
      </c>
      <c r="AA39" s="20">
        <v>122912.931</v>
      </c>
      <c r="AB39" s="20">
        <f>241.791+242997.085</f>
        <v>243238.87599999999</v>
      </c>
      <c r="AC39" s="20">
        <v>63148.966999999997</v>
      </c>
      <c r="AD39" s="23">
        <v>136068.38200000001</v>
      </c>
    </row>
    <row r="40" spans="2:30" s="6" customFormat="1" ht="12.75" customHeight="1" x14ac:dyDescent="0.2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3"/>
    </row>
    <row r="41" spans="2:30" s="7" customFormat="1" ht="12.75" customHeight="1" x14ac:dyDescent="0.2">
      <c r="B41" s="21" t="s">
        <v>25</v>
      </c>
      <c r="C41" s="22">
        <v>8</v>
      </c>
      <c r="D41" s="22">
        <v>363</v>
      </c>
      <c r="E41" s="22">
        <v>870</v>
      </c>
      <c r="F41" s="22">
        <v>439</v>
      </c>
      <c r="G41" s="22">
        <v>1457</v>
      </c>
      <c r="H41" s="22">
        <v>504</v>
      </c>
      <c r="I41" s="22">
        <v>4</v>
      </c>
      <c r="J41" s="22">
        <v>77</v>
      </c>
      <c r="K41" s="22"/>
      <c r="L41" s="22">
        <v>13187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579.62699999999995</v>
      </c>
      <c r="S41" s="22">
        <f t="shared" ref="S41:AD41" si="5">+S42</f>
        <v>2801.5129999999999</v>
      </c>
      <c r="T41" s="22">
        <f t="shared" si="5"/>
        <v>0</v>
      </c>
      <c r="U41" s="22">
        <f t="shared" si="5"/>
        <v>0</v>
      </c>
      <c r="V41" s="22">
        <f t="shared" si="5"/>
        <v>0</v>
      </c>
      <c r="W41" s="22">
        <f t="shared" si="5"/>
        <v>0</v>
      </c>
      <c r="X41" s="22">
        <f t="shared" si="5"/>
        <v>1626.3150000000001</v>
      </c>
      <c r="Y41" s="22">
        <f t="shared" si="5"/>
        <v>0</v>
      </c>
      <c r="Z41" s="22">
        <f t="shared" si="5"/>
        <v>0</v>
      </c>
      <c r="AA41" s="22">
        <f t="shared" si="5"/>
        <v>0</v>
      </c>
      <c r="AB41" s="22">
        <f t="shared" si="5"/>
        <v>0</v>
      </c>
      <c r="AC41" s="22">
        <f t="shared" si="5"/>
        <v>0</v>
      </c>
      <c r="AD41" s="24">
        <f t="shared" si="5"/>
        <v>0</v>
      </c>
    </row>
    <row r="42" spans="2:30" s="6" customFormat="1" ht="12.75" customHeight="1" x14ac:dyDescent="0.2">
      <c r="B42" s="19" t="s">
        <v>19</v>
      </c>
      <c r="C42" s="20">
        <v>8</v>
      </c>
      <c r="D42" s="20">
        <v>363</v>
      </c>
      <c r="E42" s="20">
        <v>870</v>
      </c>
      <c r="F42" s="20">
        <v>439</v>
      </c>
      <c r="G42" s="20">
        <v>1457</v>
      </c>
      <c r="H42" s="20">
        <v>504</v>
      </c>
      <c r="I42" s="20">
        <v>4</v>
      </c>
      <c r="J42" s="20">
        <v>77</v>
      </c>
      <c r="K42" s="20"/>
      <c r="L42" s="20">
        <v>13187</v>
      </c>
      <c r="M42" s="20">
        <v>0</v>
      </c>
      <c r="N42" s="20">
        <v>0</v>
      </c>
      <c r="O42" s="20">
        <v>0</v>
      </c>
      <c r="P42" s="20">
        <v>0</v>
      </c>
      <c r="Q42" s="20"/>
      <c r="R42" s="20">
        <v>579.62699999999995</v>
      </c>
      <c r="S42" s="20">
        <v>2801.5129999999999</v>
      </c>
      <c r="T42" s="20"/>
      <c r="U42" s="20"/>
      <c r="V42" s="20"/>
      <c r="W42" s="20"/>
      <c r="X42" s="20">
        <v>1626.3150000000001</v>
      </c>
      <c r="Y42" s="20"/>
      <c r="Z42" s="20"/>
      <c r="AA42" s="20"/>
      <c r="AB42" s="20"/>
      <c r="AC42" s="20"/>
      <c r="AD42" s="23"/>
    </row>
    <row r="43" spans="2:30" s="6" customFormat="1" ht="12.75" customHeight="1" x14ac:dyDescent="0.2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3"/>
    </row>
    <row r="44" spans="2:30" s="6" customFormat="1" ht="12.75" customHeight="1" x14ac:dyDescent="0.2">
      <c r="B44" s="21" t="s">
        <v>28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>
        <f t="shared" ref="S44:AD44" si="6">+S45</f>
        <v>7014.76</v>
      </c>
      <c r="T44" s="22">
        <f t="shared" si="6"/>
        <v>0</v>
      </c>
      <c r="U44" s="22">
        <f t="shared" si="6"/>
        <v>0</v>
      </c>
      <c r="V44" s="22">
        <f t="shared" si="6"/>
        <v>0</v>
      </c>
      <c r="W44" s="22">
        <f t="shared" si="6"/>
        <v>0</v>
      </c>
      <c r="X44" s="22">
        <f t="shared" si="6"/>
        <v>0</v>
      </c>
      <c r="Y44" s="22">
        <f t="shared" si="6"/>
        <v>0</v>
      </c>
      <c r="Z44" s="22">
        <f t="shared" si="6"/>
        <v>0</v>
      </c>
      <c r="AA44" s="22">
        <f t="shared" si="6"/>
        <v>0</v>
      </c>
      <c r="AB44" s="22">
        <f t="shared" si="6"/>
        <v>0</v>
      </c>
      <c r="AC44" s="22">
        <f t="shared" si="6"/>
        <v>0</v>
      </c>
      <c r="AD44" s="24">
        <f t="shared" si="6"/>
        <v>0</v>
      </c>
    </row>
    <row r="45" spans="2:30" s="6" customFormat="1" ht="12.75" customHeight="1" x14ac:dyDescent="0.2">
      <c r="B45" s="19" t="s">
        <v>29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>
        <v>7014.76</v>
      </c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3"/>
    </row>
    <row r="46" spans="2:30" s="6" customFormat="1" ht="12.75" customHeight="1" x14ac:dyDescent="0.2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3"/>
    </row>
    <row r="47" spans="2:30" s="6" customFormat="1" ht="12.75" customHeight="1" x14ac:dyDescent="0.2">
      <c r="B47" s="21" t="s">
        <v>26</v>
      </c>
      <c r="C47" s="22">
        <v>1096</v>
      </c>
      <c r="D47" s="22">
        <v>1275</v>
      </c>
      <c r="E47" s="22">
        <v>1387</v>
      </c>
      <c r="F47" s="22">
        <v>2659</v>
      </c>
      <c r="G47" s="22">
        <v>755</v>
      </c>
      <c r="H47" s="22">
        <v>564</v>
      </c>
      <c r="I47" s="22">
        <v>8425</v>
      </c>
      <c r="J47" s="22">
        <v>19612</v>
      </c>
      <c r="K47" s="22">
        <v>37583</v>
      </c>
      <c r="L47" s="22">
        <v>25496</v>
      </c>
      <c r="M47" s="22">
        <v>24308</v>
      </c>
      <c r="N47" s="22">
        <v>8345</v>
      </c>
      <c r="O47" s="22">
        <v>3554.09</v>
      </c>
      <c r="P47" s="22">
        <v>3002</v>
      </c>
      <c r="Q47" s="22">
        <v>4492.9790000000003</v>
      </c>
      <c r="R47" s="22">
        <v>4796.2420000000002</v>
      </c>
      <c r="S47" s="22">
        <f t="shared" ref="S47:Y47" si="7">SUM(S48:S49)</f>
        <v>4001.1770000000001</v>
      </c>
      <c r="T47" s="22">
        <f t="shared" si="7"/>
        <v>4088.9989999999998</v>
      </c>
      <c r="U47" s="22">
        <f t="shared" si="7"/>
        <v>4189.5950000000003</v>
      </c>
      <c r="V47" s="22">
        <f t="shared" si="7"/>
        <v>3358.0940000000001</v>
      </c>
      <c r="W47" s="22">
        <f t="shared" si="7"/>
        <v>4186.4340000000002</v>
      </c>
      <c r="X47" s="22">
        <f t="shared" si="7"/>
        <v>4466.5110000000004</v>
      </c>
      <c r="Y47" s="22">
        <f t="shared" si="7"/>
        <v>0</v>
      </c>
      <c r="Z47" s="22">
        <f>SUM(Z48:Z49)</f>
        <v>0</v>
      </c>
      <c r="AA47" s="22">
        <f>SUM(AA48:AA49)</f>
        <v>0</v>
      </c>
      <c r="AB47" s="22">
        <f>SUM(AB48:AB49)</f>
        <v>0</v>
      </c>
      <c r="AC47" s="22">
        <f>SUM(AC48:AC49)</f>
        <v>0</v>
      </c>
      <c r="AD47" s="24">
        <f>SUM(AD48:AD49)</f>
        <v>0</v>
      </c>
    </row>
    <row r="48" spans="2:30" s="6" customFormat="1" ht="12.75" customHeight="1" x14ac:dyDescent="0.2">
      <c r="B48" s="19" t="s">
        <v>20</v>
      </c>
      <c r="C48" s="20">
        <v>871</v>
      </c>
      <c r="D48" s="20">
        <v>15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3"/>
    </row>
    <row r="49" spans="2:30" s="6" customFormat="1" ht="12.75" customHeight="1" x14ac:dyDescent="0.2">
      <c r="B49" s="19" t="s">
        <v>17</v>
      </c>
      <c r="C49" s="20">
        <v>225</v>
      </c>
      <c r="D49" s="20">
        <v>1260</v>
      </c>
      <c r="E49" s="20">
        <v>1387</v>
      </c>
      <c r="F49" s="20">
        <v>2659</v>
      </c>
      <c r="G49" s="20">
        <v>755</v>
      </c>
      <c r="H49" s="20">
        <v>564</v>
      </c>
      <c r="I49" s="20">
        <v>8425</v>
      </c>
      <c r="J49" s="20">
        <v>19612</v>
      </c>
      <c r="K49" s="20">
        <v>37583</v>
      </c>
      <c r="L49" s="20">
        <v>25496</v>
      </c>
      <c r="M49" s="20">
        <v>24308</v>
      </c>
      <c r="N49" s="20">
        <v>8345</v>
      </c>
      <c r="O49" s="20">
        <v>3554.09</v>
      </c>
      <c r="P49" s="20">
        <v>3002</v>
      </c>
      <c r="Q49" s="20">
        <v>4492.9790000000003</v>
      </c>
      <c r="R49" s="20">
        <v>4796.2420000000002</v>
      </c>
      <c r="S49" s="20">
        <v>4001.1770000000001</v>
      </c>
      <c r="T49" s="20">
        <v>4088.9989999999998</v>
      </c>
      <c r="U49" s="20">
        <v>4189.5950000000003</v>
      </c>
      <c r="V49" s="20">
        <v>3358.0940000000001</v>
      </c>
      <c r="W49" s="20">
        <v>4186.4340000000002</v>
      </c>
      <c r="X49" s="20">
        <v>4466.5110000000004</v>
      </c>
      <c r="Y49" s="20"/>
      <c r="Z49" s="20"/>
      <c r="AA49" s="20"/>
      <c r="AB49" s="20"/>
      <c r="AC49" s="20"/>
      <c r="AD49" s="23"/>
    </row>
    <row r="50" spans="2:30" s="6" customFormat="1" ht="12.75" customHeight="1" x14ac:dyDescent="0.2">
      <c r="B50" s="25" t="s">
        <v>37</v>
      </c>
      <c r="C50" s="1"/>
      <c r="D50" s="1"/>
      <c r="E50" s="1"/>
      <c r="F50" s="1"/>
      <c r="G50" s="1"/>
      <c r="H50" s="1"/>
      <c r="I50" s="1"/>
      <c r="J50" s="1"/>
      <c r="K50" s="1"/>
    </row>
    <row r="51" spans="2:30" s="6" customFormat="1" ht="12.75" customHeight="1" x14ac:dyDescent="0.2">
      <c r="B51" s="25" t="s">
        <v>38</v>
      </c>
      <c r="C51" s="10"/>
      <c r="D51" s="10"/>
      <c r="E51" s="10"/>
      <c r="F51" s="11"/>
      <c r="I51" s="9"/>
      <c r="J51" s="9"/>
      <c r="K51" s="13"/>
    </row>
    <row r="52" spans="2:30" s="6" customFormat="1" ht="12.75" customHeight="1" x14ac:dyDescent="0.2">
      <c r="B52" s="2"/>
      <c r="C52" s="10"/>
      <c r="D52" s="10"/>
      <c r="E52" s="10"/>
      <c r="F52" s="11"/>
      <c r="I52" s="9"/>
      <c r="J52" s="9"/>
      <c r="K52" s="13"/>
    </row>
    <row r="53" spans="2:30" s="6" customFormat="1" ht="12.75" customHeight="1" x14ac:dyDescent="0.2">
      <c r="B53" s="2"/>
      <c r="C53" s="10"/>
      <c r="D53" s="10"/>
      <c r="E53" s="10"/>
      <c r="F53" s="2"/>
      <c r="I53" s="9"/>
      <c r="J53" s="9"/>
      <c r="K53" s="13"/>
    </row>
    <row r="54" spans="2:30" s="6" customFormat="1" ht="12.75" customHeight="1" x14ac:dyDescent="0.2">
      <c r="B54" s="2"/>
      <c r="C54" s="10"/>
      <c r="D54" s="10"/>
      <c r="E54" s="10"/>
      <c r="F54" s="2"/>
      <c r="K54" s="13"/>
    </row>
    <row r="55" spans="2:30" s="6" customFormat="1" ht="12.75" customHeight="1" x14ac:dyDescent="0.2">
      <c r="B55" s="2"/>
      <c r="C55" s="2"/>
      <c r="D55" s="2"/>
      <c r="E55" s="2"/>
      <c r="F55" s="2"/>
      <c r="K55" s="13"/>
    </row>
    <row r="56" spans="2:30" s="6" customFormat="1" ht="12.75" customHeight="1" x14ac:dyDescent="0.2">
      <c r="B56" s="2"/>
      <c r="C56" s="2"/>
      <c r="D56" s="2"/>
      <c r="E56" s="2"/>
      <c r="F56" s="2"/>
      <c r="K56" s="13"/>
    </row>
    <row r="57" spans="2:30" s="6" customFormat="1" ht="12.75" customHeight="1" x14ac:dyDescent="0.2">
      <c r="B57" s="2"/>
      <c r="C57" s="2"/>
      <c r="D57" s="2"/>
      <c r="E57" s="2"/>
      <c r="F57" s="2"/>
      <c r="K57" s="13"/>
    </row>
    <row r="58" spans="2:30" s="6" customFormat="1" ht="12.75" customHeight="1" x14ac:dyDescent="0.2">
      <c r="B58" s="2"/>
      <c r="C58" s="2"/>
      <c r="D58" s="2"/>
      <c r="E58" s="2"/>
      <c r="F58" s="2"/>
      <c r="K58" s="13"/>
    </row>
    <row r="59" spans="2:30" s="6" customFormat="1" ht="12.75" customHeight="1" x14ac:dyDescent="0.2">
      <c r="B59" s="2"/>
      <c r="C59" s="2"/>
      <c r="D59" s="2"/>
      <c r="E59" s="2"/>
      <c r="F59" s="2"/>
      <c r="K59" s="13"/>
    </row>
    <row r="60" spans="2:30" ht="12.75" customHeight="1" x14ac:dyDescent="0.2">
      <c r="B60" s="2"/>
      <c r="C60" s="5"/>
      <c r="D60" s="5"/>
      <c r="E60" s="5"/>
      <c r="F60" s="5"/>
    </row>
    <row r="61" spans="2:30" ht="12.75" customHeight="1" x14ac:dyDescent="0.2">
      <c r="B61" s="2"/>
      <c r="C61" s="5"/>
      <c r="D61" s="5"/>
      <c r="E61" s="5"/>
      <c r="F61" s="5"/>
    </row>
    <row r="62" spans="2:30" ht="12.75" customHeight="1" x14ac:dyDescent="0.2">
      <c r="B62" s="2"/>
    </row>
    <row r="63" spans="2:30" ht="12.75" customHeight="1" x14ac:dyDescent="0.2">
      <c r="B63" s="2"/>
    </row>
    <row r="64" spans="2:30" ht="12.75" customHeight="1" x14ac:dyDescent="0.2">
      <c r="B64" s="2"/>
    </row>
  </sheetData>
  <phoneticPr fontId="0" type="noConversion"/>
  <pageMargins left="0.39370078740157483" right="0.75" top="1.0629921259842521" bottom="1" header="0.51181102362204722" footer="0.51181102362204722"/>
  <pageSetup scale="72" orientation="portrait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BOLVALOR</vt:lpstr>
      <vt:lpstr>BOLVALOR!Área_de_impresión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DOMINGO</dc:creator>
  <cp:lastModifiedBy>Winsor Fierro</cp:lastModifiedBy>
  <cp:lastPrinted>2005-02-09T16:06:32Z</cp:lastPrinted>
  <dcterms:created xsi:type="dcterms:W3CDTF">1998-03-31T15:28:26Z</dcterms:created>
  <dcterms:modified xsi:type="dcterms:W3CDTF">2023-06-16T23:12:23Z</dcterms:modified>
</cp:coreProperties>
</file>